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160745\Downloads\Chiller Plant Layout Calculator\"/>
    </mc:Choice>
  </mc:AlternateContent>
  <xr:revisionPtr revIDLastSave="0" documentId="13_ncr:1_{42A0960E-0DD3-4200-943E-1940AB78DC59}" xr6:coauthVersionLast="47" xr6:coauthVersionMax="47" xr10:uidLastSave="{00000000-0000-0000-0000-000000000000}"/>
  <bookViews>
    <workbookView xWindow="28680" yWindow="-90" windowWidth="29040" windowHeight="15720" tabRatio="500" xr2:uid="{00000000-000D-0000-FFFF-FFFF00000000}"/>
  </bookViews>
  <sheets>
    <sheet name="Plant Layout" sheetId="1" r:id="rId1"/>
    <sheet name="Input Parameters" sheetId="2" r:id="rId2"/>
    <sheet name="Design Calculations" sheetId="3" r:id="rId3"/>
    <sheet name="Expansion Tank &amp; Schedul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9" i="4" l="1"/>
  <c r="C18" i="4"/>
  <c r="C17" i="4"/>
  <c r="C16" i="4"/>
  <c r="D11" i="4"/>
  <c r="D9" i="4"/>
  <c r="D10" i="4" s="1"/>
  <c r="D12" i="4" s="1"/>
  <c r="D21" i="4" s="1"/>
  <c r="D8" i="4"/>
  <c r="D7" i="4"/>
  <c r="D22" i="3"/>
  <c r="D11" i="3"/>
  <c r="B15" i="1" s="1"/>
  <c r="D6" i="3"/>
  <c r="D8" i="3" s="1"/>
  <c r="D16" i="4" s="1"/>
  <c r="J13" i="1"/>
  <c r="F13" i="1"/>
  <c r="B13" i="1"/>
  <c r="D7" i="3" l="1"/>
  <c r="D12" i="3" l="1"/>
  <c r="D21" i="3"/>
  <c r="D29" i="3" l="1"/>
  <c r="D19" i="4" s="1"/>
  <c r="D23" i="3"/>
  <c r="D15" i="3"/>
  <c r="D17" i="4" s="1"/>
  <c r="F15" i="1"/>
  <c r="D14" i="3"/>
  <c r="D13" i="3"/>
  <c r="D17" i="3"/>
  <c r="D18" i="3" s="1"/>
  <c r="D16" i="3"/>
  <c r="D20" i="4" s="1"/>
  <c r="D25" i="3" l="1"/>
  <c r="D26" i="3"/>
  <c r="D24" i="3"/>
  <c r="J15" i="1"/>
  <c r="D18" i="4"/>
  <c r="D27" i="3"/>
  <c r="D2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10" authorId="0" shapeId="0" xr:uid="{00000000-0006-0000-0100-000001000000}">
      <text>
        <r>
          <rPr>
            <sz val="10"/>
            <rFont val="Arial"/>
            <family val="2"/>
          </rPr>
          <t>Enter number of standby (N+1) chillers - not included in duty flow split.</t>
        </r>
      </text>
    </comment>
    <comment ref="D16" authorId="0" shapeId="0" xr:uid="{00000000-0006-0000-0100-000002000000}">
      <text>
        <r>
          <rPr>
            <sz val="10"/>
            <rFont val="Arial"/>
            <family val="2"/>
          </rPr>
          <t>Standard value for water ≈ 4.187 kJ/kg.°C. Adjust only if using glycol/brine (see note).</t>
        </r>
      </text>
    </comment>
    <comment ref="D17" authorId="0" shapeId="0" xr:uid="{00000000-0006-0000-0100-000003000000}">
      <text>
        <r>
          <rPr>
            <sz val="10"/>
            <rFont val="Arial"/>
            <family val="2"/>
          </rPr>
          <t>Approx. 1000 kg/m³ for chilled water 5-15°C.</t>
        </r>
      </text>
    </comment>
    <comment ref="D18" authorId="0" shapeId="0" xr:uid="{00000000-0006-0000-0100-000004000000}">
      <text>
        <r>
          <rPr>
            <sz val="10"/>
            <rFont val="Arial"/>
            <family val="2"/>
          </rPr>
          <t>Typical CHW main header velocity range: 1.5 - 2.5 m/s.</t>
        </r>
      </text>
    </comment>
    <comment ref="D23" authorId="0" shapeId="0" xr:uid="{00000000-0006-0000-0100-000005000000}">
      <text>
        <r>
          <rPr>
            <sz val="10"/>
            <rFont val="Arial"/>
            <family val="2"/>
          </rPr>
          <t>Cooler water leaving the cooling tower and entering the chiller condenser.</t>
        </r>
      </text>
    </comment>
    <comment ref="D24" authorId="0" shapeId="0" xr:uid="{00000000-0006-0000-0100-000006000000}">
      <text>
        <r>
          <rPr>
            <sz val="10"/>
            <rFont val="Arial"/>
            <family val="2"/>
          </rPr>
          <t>Warmer water leaving the chiller condenser (after absorbing heat) and returning to the cooling tower.</t>
        </r>
      </text>
    </comment>
    <comment ref="D25" authorId="0" shapeId="0" xr:uid="{00000000-0006-0000-0100-000007000000}">
      <text>
        <r>
          <rPr>
            <sz val="10"/>
            <rFont val="Arial"/>
            <family val="2"/>
          </rPr>
          <t>Condenser heat rejected ≈ Evaporator load × (1 + 1/COP). A factor of 1.20-1.30 is typical for water-cooled chillers (COP ≈ 4-5).</t>
        </r>
      </text>
    </comment>
    <comment ref="D26" authorId="0" shapeId="0" xr:uid="{00000000-0006-0000-0100-000008000000}">
      <text>
        <r>
          <rPr>
            <sz val="10"/>
            <rFont val="Arial"/>
            <family val="2"/>
          </rPr>
          <t>Typical CW main header velocity range: 2.0 - 3.0 m/s.</t>
        </r>
      </text>
    </comment>
    <comment ref="D31" authorId="0" shapeId="0" xr:uid="{00000000-0006-0000-0100-000009000000}">
      <text>
        <r>
          <rPr>
            <sz val="10"/>
            <rFont val="Arial"/>
            <family val="2"/>
          </rPr>
          <t>Sum of water volume in chiller(s), piping, coils and header. If unknown, a preliminary rule of thumb of 8-12 L per TR of installed capacity may be used.</t>
        </r>
      </text>
    </comment>
    <comment ref="D33" authorId="0" shapeId="0" xr:uid="{00000000-0006-0000-0100-00000A000000}">
      <text>
        <r>
          <rPr>
            <sz val="10"/>
            <rFont val="Arial"/>
            <family val="2"/>
          </rPr>
          <t>Worst-case water temperature when system is static/idle (e.g. ambient before chiller start).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2" authorId="0" shapeId="0" xr:uid="{00000000-0006-0000-0200-000001000000}">
      <text>
        <r>
          <rPr>
            <sz val="10"/>
            <rFont val="Arial"/>
            <family val="2"/>
          </rPr>
          <t>Q(LPM) = (Load_kW × 60) / (Cp × ΔT)
Derived from Q(kW) = mass flow(kg/s) × Cp(kJ/kg.°C) × ΔT(°C), with 1 L water ≈ 1 kg.
NOTE ON ORIGINAL CHART: the source infographic showed 'Q = TR × 3.517 / ΔT' = 1,055 LPM for 1500 TR @ ΔT=5°C. That formula omits the water specific heat (4.187 kJ/kg.°C) and the sec-to-min conversion, understating flow by ~14x. The corrected result here (≈ 15,120 LPM) matches the standard HVAC rule of thumb of ~2.4 USgpm/ton at 10°F ΔT.</t>
        </r>
      </text>
    </comment>
  </commentList>
</comments>
</file>

<file path=xl/sharedStrings.xml><?xml version="1.0" encoding="utf-8"?>
<sst xmlns="http://schemas.openxmlformats.org/spreadsheetml/2006/main" count="183" uniqueCount="150">
  <si>
    <t>CHILLER PLANT LAYOUT CALCULATOR</t>
  </si>
  <si>
    <t>EFFICIENT  •  RELIABLE  •  EASY TO OPERATE &amp; MAINTAIN</t>
  </si>
  <si>
    <t>1.  SYSTEM OVERVIEW</t>
  </si>
  <si>
    <t>✓  The chiller plant produces chilled water that is circulated to AHUs / FCUs to remove heat from the building.</t>
  </si>
  <si>
    <t>✓  Typical temperature set: Chilled Water Supply (CHWS) and Chilled Water Return (CHWR) are entered on the Input Parameters sheet; ΔT is calculated automatically.</t>
  </si>
  <si>
    <t>✓  Primary equipment: Chiller(s), CHW Pumps, Cooling Tower, Condenser Water Pumps, Expansion Tank, BMS, Valves &amp; Controls.</t>
  </si>
  <si>
    <t>✓  All figures shown in the green boxes below are LIVE and pull from the Input Parameters / Design Calculations sheets — change your project data there and this summary updates automatically.</t>
  </si>
  <si>
    <t>LIVE PROJECT SUMMARY (from Input Parameters)</t>
  </si>
  <si>
    <t>Building Type</t>
  </si>
  <si>
    <t>Total Cooling Load (TR)</t>
  </si>
  <si>
    <t>No. of Chillers</t>
  </si>
  <si>
    <t>CHW ΔT (°C)</t>
  </si>
  <si>
    <t>CHW Flow Rate (LPM)</t>
  </si>
  <si>
    <t>CW Flow Rate (LPM)</t>
  </si>
  <si>
    <t>2.  FLOW DIAGRAM  &amp;  3.  TYPICAL CHILLER PLANT LAYOUT (PLAN VIEW)</t>
  </si>
  <si>
    <t>5.  DESIGN NOTES</t>
  </si>
  <si>
    <t>✓  Provide minimum 1000 mm clearance around equipment for operation &amp; maintenance.</t>
  </si>
  <si>
    <t>✓  Provide isolation valves at suction &amp; discharge of all pumps.</t>
  </si>
  <si>
    <t>✓  Provide strainers before chillers and pumps.</t>
  </si>
  <si>
    <t>✓  Ensure vibration isolation for chillers and pumps.</t>
  </si>
  <si>
    <t>✓  Provide proper drainage with slope; route floor drain away from equipment.</t>
  </si>
  <si>
    <t>✓  Ensure adequate ventilation as per heat load (combustion/condenser air as applicable).</t>
  </si>
  <si>
    <t>6.  TYPICAL EQUIPMENT SEQUENCE</t>
  </si>
  <si>
    <t>1.  Cooling Tower rejects heat to atmosphere.</t>
  </si>
  <si>
    <t>2.  CWP (condenser water) pumps circulate condenser water to remove heat from the chiller.</t>
  </si>
  <si>
    <t>3.  Chiller removes heat from the building loop and produces chilled water.</t>
  </si>
  <si>
    <t>4.  CHW pumps distribute chilled water to AHUs / FCUs.</t>
  </si>
  <si>
    <t>5.  Chilled water returns to the plant through the return header.</t>
  </si>
  <si>
    <t>6.  Expansion tank maintains water pressure and absorbs thermal expansion.</t>
  </si>
  <si>
    <t>7.  BMS monitors and controls the entire system.</t>
  </si>
  <si>
    <t>7.  PIPING COLOR CODE</t>
  </si>
  <si>
    <t>Service</t>
  </si>
  <si>
    <t>Color</t>
  </si>
  <si>
    <t>Chilled Water Supply (CHWS)</t>
  </si>
  <si>
    <t>Chilled Water Return (CHWR)</t>
  </si>
  <si>
    <t>Condenser Water Supply (CWS)</t>
  </si>
  <si>
    <t>Condenser Water Return (CWR)</t>
  </si>
  <si>
    <t>Drain / Overflow</t>
  </si>
  <si>
    <t>Make-Up Water</t>
  </si>
  <si>
    <t>Chemical Dosing Line</t>
  </si>
  <si>
    <t>★  KEY TAKEAWAY:  A well-designed chiller plant ensures energy efficiency, system reliability, easy maintenance and comfortable indoor environment.  |  Good design today, better performance tomorrow.</t>
  </si>
  <si>
    <t>INPUT PARAMETERS</t>
  </si>
  <si>
    <t>Enter your project data in the YELLOW cells only. All other sheets calculate automatically from these values.</t>
  </si>
  <si>
    <t>A.  PROJECT / BUILDING DATA</t>
  </si>
  <si>
    <t>Commercial Building</t>
  </si>
  <si>
    <t>Project Name</t>
  </si>
  <si>
    <t>Enter project name</t>
  </si>
  <si>
    <t>Total Cooling Load</t>
  </si>
  <si>
    <t>TR</t>
  </si>
  <si>
    <t>No. of Chillers (duty)</t>
  </si>
  <si>
    <t>no.</t>
  </si>
  <si>
    <t>Standby Chillers</t>
  </si>
  <si>
    <t>Chiller Type</t>
  </si>
  <si>
    <t>Water Cooled</t>
  </si>
  <si>
    <t>B.  CHILLED WATER (CHW) SIDE – PRIMARY LOOP</t>
  </si>
  <si>
    <t>Chilled Water Supply Temp (CHWS)</t>
  </si>
  <si>
    <t>°C</t>
  </si>
  <si>
    <t>Chilled Water Return Temp (CHWR)</t>
  </si>
  <si>
    <t>Specific Heat of Water (Cp)</t>
  </si>
  <si>
    <t>kJ/kg.°C</t>
  </si>
  <si>
    <t>Water Density</t>
  </si>
  <si>
    <t>kg/m³</t>
  </si>
  <si>
    <t>CHW Header Design Velocity</t>
  </si>
  <si>
    <t>m/s</t>
  </si>
  <si>
    <t>CHW Pump Total Head</t>
  </si>
  <si>
    <t>m</t>
  </si>
  <si>
    <t>CHW Pump Efficiency</t>
  </si>
  <si>
    <t>-</t>
  </si>
  <si>
    <t>C.  CONDENSER WATER (CW) SIDE – SECONDARY LOOP</t>
  </si>
  <si>
    <t>Condenser Water Supply Temp (CT → Chiller)</t>
  </si>
  <si>
    <t>Condenser Water Return Temp (Chiller → CT)</t>
  </si>
  <si>
    <t>Chiller Heat Rejection Factor</t>
  </si>
  <si>
    <t>CW Header Design Velocity</t>
  </si>
  <si>
    <t>CW Pump Total Head</t>
  </si>
  <si>
    <t>CW Pump Efficiency</t>
  </si>
  <si>
    <t>D.  EXPANSION TANK SIZING INPUTS</t>
  </si>
  <si>
    <t>Estimated System Water Volume</t>
  </si>
  <si>
    <t>L</t>
  </si>
  <si>
    <t>Minimum System Temperature (fill)</t>
  </si>
  <si>
    <t>Maximum System Temp (static/idle)</t>
  </si>
  <si>
    <t>Expansion Tank Fill (Initial) Pressure</t>
  </si>
  <si>
    <t>bar (g)</t>
  </si>
  <si>
    <t>Max Allowable Pressure (relief set point)</t>
  </si>
  <si>
    <t>E.  DESIGN DATA REFERENCE (from original layout chart)</t>
  </si>
  <si>
    <t>1 TR (Ton of Refrigeration)</t>
  </si>
  <si>
    <t>kW  (fixed constant, not editable)</t>
  </si>
  <si>
    <t>DESIGN CALCULATIONS</t>
  </si>
  <si>
    <t>All cells below are formulas that recalculate automatically from the Input Parameters sheet. Do not overwrite green cells.</t>
  </si>
  <si>
    <t>1.  TOTAL COOLING LOAD</t>
  </si>
  <si>
    <t>Total Cooling Load (kW)</t>
  </si>
  <si>
    <t>kW   (TR × 3.517)</t>
  </si>
  <si>
    <t>Cooling Load per Chiller</t>
  </si>
  <si>
    <t>TR / chiller</t>
  </si>
  <si>
    <t>2.  CHILLED WATER (CHW) SIDE</t>
  </si>
  <si>
    <t>CHW ΔT  (CHWR − CHWS)</t>
  </si>
  <si>
    <t>CHW Flow Rate</t>
  </si>
  <si>
    <t>L/min  (LPM)</t>
  </si>
  <si>
    <t>m³/hr</t>
  </si>
  <si>
    <t>US gpm</t>
  </si>
  <si>
    <t>CHW Flow Rate per Chiller</t>
  </si>
  <si>
    <t>CHW Header Pipe — Recommended Internal Diameter</t>
  </si>
  <si>
    <t>mm  (select nearest standard pipe size)</t>
  </si>
  <si>
    <t>CHW Pump Power (per pump, hydraulic)</t>
  </si>
  <si>
    <t>kW</t>
  </si>
  <si>
    <t>CHW Pump Power (per pump)</t>
  </si>
  <si>
    <t>HP</t>
  </si>
  <si>
    <t>3.  CONDENSER WATER (CW) SIDE</t>
  </si>
  <si>
    <t>Condenser Heat Rejection</t>
  </si>
  <si>
    <t>kW   (Evaporator load × Heat Rejection Factor)</t>
  </si>
  <si>
    <t>CW ΔT  (CW Return − CW Supply to chiller)</t>
  </si>
  <si>
    <t>CW Flow Rate</t>
  </si>
  <si>
    <t>CW Header Pipe — Recommended Internal Diameter</t>
  </si>
  <si>
    <t>CW Pump Power (per pump, hydraulic)</t>
  </si>
  <si>
    <t>CW Pump Power (per pump)</t>
  </si>
  <si>
    <t>Cooling Tower Duty (≈ Condenser Heat Rejection)</t>
  </si>
  <si>
    <t>TR  (nominal CT selection duty)</t>
  </si>
  <si>
    <t>EXPANSION TANK SIZING  &amp;  EQUIPMENT SCHEDULE</t>
  </si>
  <si>
    <t>1.  EXPANSION TANK SIZING  (preliminary / diaphragm type)</t>
  </si>
  <si>
    <t>Simplified ASHRAE-style method. Verify final selection against the manufacturer's sizing software using actual system water content and relief valve setting.</t>
  </si>
  <si>
    <t>System Water Volume</t>
  </si>
  <si>
    <t>Volumetric Expansion Coefficient of Water (β, avg. over range)</t>
  </si>
  <si>
    <t>per °C   (typical average, 5-50°C range)</t>
  </si>
  <si>
    <t>System Temperature Rise (Max − Min)</t>
  </si>
  <si>
    <t>Expansion Volume</t>
  </si>
  <si>
    <t>Acceptance Factor  (based on fill / max pressure, atm = 1.013 bar)</t>
  </si>
  <si>
    <t>Required Expansion Tank Volume</t>
  </si>
  <si>
    <t>L   → select next available standard tank size</t>
  </si>
  <si>
    <t>2.  EQUIPMENT SCHEDULE  (fill in selected equipment against calculated duty)</t>
  </si>
  <si>
    <t>Item</t>
  </si>
  <si>
    <t>No.</t>
  </si>
  <si>
    <t>Design Duty (calculated)</t>
  </si>
  <si>
    <t>Selected Model / Capacity</t>
  </si>
  <si>
    <t>Remarks</t>
  </si>
  <si>
    <t>Chiller (Water Cooled)</t>
  </si>
  <si>
    <t>Chilled Water Pumps (Primary)</t>
  </si>
  <si>
    <t>Condenser Water Pumps (Secondary)</t>
  </si>
  <si>
    <t>Cooling Tower</t>
  </si>
  <si>
    <t>Chilled Water Header</t>
  </si>
  <si>
    <t>1</t>
  </si>
  <si>
    <t>Expansion Tank</t>
  </si>
  <si>
    <t>BMS Panel</t>
  </si>
  <si>
    <t>Monitors &amp; controls entire plant</t>
  </si>
  <si>
    <t>Yellow cells (Selected Model / Capacity, Remarks) are for the engineer to fill in once actual equipment is selected.</t>
  </si>
  <si>
    <t>3.  ASSUMPTIONS &amp; REFERENCES</t>
  </si>
  <si>
    <t>•  1 TR = 3.517 kW (fixed constant per ASHRAE).</t>
  </si>
  <si>
    <t>•  Water specific heat and density are editable on the Input Parameters sheet for glycol/brine mixes — replace with fluid supplier data if used.</t>
  </si>
  <si>
    <t>•  Pipe sizing uses continuity equation Q = A×V solved for internal diameter at the design velocity entered on the Input Parameters sheet; confirm against available standard pipe schedules (e.g. Sch 40 GI / carbon steel).</t>
  </si>
  <si>
    <t>•  Pump power is hydraulic (water) power only; add motor and drive losses per manufacturer curve for BHP/kW selection.</t>
  </si>
  <si>
    <t>•  Heat Rejection Factor approximates condenser duty from chiller COP; replace with manufacturer's rejection data at final selection stage.</t>
  </si>
  <si>
    <t>•  Expansion tank sizing is a simplified preliminary method — confirm with tank manufacturer's software using actual relief valve setting and static height.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</si>
</sst>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#,##0.0"/>
    <numFmt numFmtId="167" formatCode="0.0000"/>
  </numFmts>
  <fonts count="15" x14ac:knownFonts="1">
    <font>
      <sz val="11"/>
      <color theme="1"/>
      <name val="Calibri"/>
      <family val="2"/>
      <charset val="1"/>
    </font>
    <font>
      <b/>
      <sz val="22"/>
      <color rgb="FF1F3864"/>
      <name val="Arial"/>
      <charset val="1"/>
    </font>
    <font>
      <b/>
      <i/>
      <sz val="11"/>
      <color rgb="FF375623"/>
      <name val="Arial"/>
      <charset val="1"/>
    </font>
    <font>
      <b/>
      <sz val="13"/>
      <color rgb="FFFFFFFF"/>
      <name val="Arial"/>
      <charset val="1"/>
    </font>
    <font>
      <sz val="10"/>
      <color rgb="FF000000"/>
      <name val="Arial"/>
      <charset val="1"/>
    </font>
    <font>
      <b/>
      <sz val="9"/>
      <color rgb="FF595959"/>
      <name val="Arial"/>
      <charset val="1"/>
    </font>
    <font>
      <b/>
      <sz val="13"/>
      <color rgb="FF375623"/>
      <name val="Arial"/>
      <charset val="1"/>
    </font>
    <font>
      <b/>
      <sz val="10"/>
      <color rgb="FF000000"/>
      <name val="Arial"/>
      <charset val="1"/>
    </font>
    <font>
      <b/>
      <i/>
      <sz val="10"/>
      <color rgb="FF1F3864"/>
      <name val="Arial"/>
      <charset val="1"/>
    </font>
    <font>
      <b/>
      <sz val="20"/>
      <color rgb="FF1F3864"/>
      <name val="Arial"/>
      <charset val="1"/>
    </font>
    <font>
      <b/>
      <sz val="10"/>
      <color rgb="FF0000FF"/>
      <name val="Arial"/>
      <charset val="1"/>
    </font>
    <font>
      <i/>
      <sz val="9"/>
      <color rgb="FF595959"/>
      <name val="Arial"/>
      <charset val="1"/>
    </font>
    <font>
      <sz val="10"/>
      <name val="Arial"/>
      <family val="2"/>
    </font>
    <font>
      <i/>
      <sz val="9"/>
      <color rgb="FF7F7F7F"/>
      <name val="Arial"/>
      <charset val="1"/>
    </font>
    <font>
      <b/>
      <sz val="11"/>
      <color rgb="FFFFFFFF"/>
      <name val="Arial"/>
      <charset val="1"/>
    </font>
  </fonts>
  <fills count="13">
    <fill>
      <patternFill patternType="none"/>
    </fill>
    <fill>
      <patternFill patternType="gray125"/>
    </fill>
    <fill>
      <patternFill patternType="solid">
        <fgColor rgb="FF2E5395"/>
        <bgColor rgb="FF1F3864"/>
      </patternFill>
    </fill>
    <fill>
      <patternFill patternType="solid">
        <fgColor rgb="FFE2EFDA"/>
        <bgColor rgb="FFFFFFCC"/>
      </patternFill>
    </fill>
    <fill>
      <patternFill patternType="solid">
        <fgColor rgb="FF0070C0"/>
        <bgColor rgb="FF008080"/>
      </patternFill>
    </fill>
    <fill>
      <patternFill patternType="solid">
        <fgColor rgb="FF00B0F0"/>
        <bgColor rgb="FF33CCCC"/>
      </patternFill>
    </fill>
    <fill>
      <patternFill patternType="solid">
        <fgColor rgb="FF00B050"/>
        <bgColor rgb="FF008080"/>
      </patternFill>
    </fill>
    <fill>
      <patternFill patternType="solid">
        <fgColor rgb="FF92D050"/>
        <bgColor rgb="FFBFBFBF"/>
      </patternFill>
    </fill>
    <fill>
      <patternFill patternType="solid">
        <fgColor rgb="FF833C00"/>
        <bgColor rgb="FF993366"/>
      </patternFill>
    </fill>
    <fill>
      <patternFill patternType="solid">
        <fgColor rgb="FF7030A0"/>
        <bgColor rgb="FF993366"/>
      </patternFill>
    </fill>
    <fill>
      <patternFill patternType="solid">
        <fgColor rgb="FFFF6600"/>
        <bgColor rgb="FFFF9900"/>
      </patternFill>
    </fill>
    <fill>
      <patternFill patternType="solid">
        <fgColor rgb="FFFFF2A8"/>
        <bgColor rgb="FFFFFFCC"/>
      </patternFill>
    </fill>
    <fill>
      <patternFill patternType="solid">
        <fgColor rgb="FF4472C4"/>
        <bgColor rgb="FF2E5395"/>
      </patternFill>
    </fill>
  </fills>
  <borders count="3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7" borderId="1" xfId="0" applyFill="1" applyBorder="1"/>
    <xf numFmtId="0" fontId="0" fillId="6" borderId="1" xfId="0" applyFill="1" applyBorder="1"/>
    <xf numFmtId="0" fontId="0" fillId="5" borderId="1" xfId="0" applyFill="1" applyBorder="1"/>
    <xf numFmtId="0" fontId="0" fillId="4" borderId="1" xfId="0" applyFill="1" applyBorder="1"/>
    <xf numFmtId="0" fontId="4" fillId="0" borderId="0" xfId="0" applyFont="1" applyBorder="1"/>
    <xf numFmtId="164" fontId="6" fillId="3" borderId="0" xfId="0" applyNumberFormat="1" applyFont="1" applyFill="1" applyBorder="1" applyAlignment="1">
      <alignment horizontal="center"/>
    </xf>
    <xf numFmtId="1" fontId="6" fillId="3" borderId="0" xfId="0" applyNumberFormat="1" applyFont="1" applyFill="1" applyBorder="1" applyAlignment="1">
      <alignment horizontal="center"/>
    </xf>
    <xf numFmtId="3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0" fontId="3" fillId="2" borderId="0" xfId="0" applyFont="1" applyFill="1" applyBorder="1" applyAlignment="1">
      <alignment horizontal="left" vertical="center" inden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/>
    <xf numFmtId="0" fontId="4" fillId="0" borderId="0" xfId="0" applyFont="1" applyAlignment="1">
      <alignment vertical="center" wrapText="1"/>
    </xf>
    <xf numFmtId="0" fontId="10" fillId="11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3" fontId="10" fillId="11" borderId="2" xfId="0" applyNumberFormat="1" applyFont="1" applyFill="1" applyBorder="1" applyAlignment="1">
      <alignment horizontal="center" vertical="center"/>
    </xf>
    <xf numFmtId="1" fontId="10" fillId="11" borderId="2" xfId="0" applyNumberFormat="1" applyFont="1" applyFill="1" applyBorder="1" applyAlignment="1">
      <alignment horizontal="center" vertical="center"/>
    </xf>
    <xf numFmtId="164" fontId="10" fillId="11" borderId="2" xfId="0" applyNumberFormat="1" applyFont="1" applyFill="1" applyBorder="1" applyAlignment="1">
      <alignment horizontal="center" vertical="center"/>
    </xf>
    <xf numFmtId="165" fontId="10" fillId="11" borderId="2" xfId="0" applyNumberFormat="1" applyFont="1" applyFill="1" applyBorder="1" applyAlignment="1">
      <alignment horizontal="center" vertical="center"/>
    </xf>
    <xf numFmtId="9" fontId="10" fillId="11" borderId="2" xfId="0" applyNumberFormat="1" applyFont="1" applyFill="1" applyBorder="1" applyAlignment="1">
      <alignment horizontal="center" vertical="center"/>
    </xf>
    <xf numFmtId="2" fontId="10" fillId="11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3" fontId="7" fillId="3" borderId="2" xfId="0" applyNumberFormat="1" applyFont="1" applyFill="1" applyBorder="1" applyAlignment="1">
      <alignment horizontal="center" vertical="center"/>
    </xf>
    <xf numFmtId="166" fontId="7" fillId="3" borderId="2" xfId="0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167" fontId="7" fillId="3" borderId="2" xfId="0" applyNumberFormat="1" applyFont="1" applyFill="1" applyBorder="1" applyAlignment="1">
      <alignment horizontal="center" vertical="center"/>
    </xf>
    <xf numFmtId="165" fontId="7" fillId="3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4" fillId="12" borderId="2" xfId="0" applyFont="1" applyFill="1" applyBorder="1" applyAlignment="1">
      <alignment horizontal="center" vertical="center" wrapText="1"/>
    </xf>
    <xf numFmtId="0" fontId="4" fillId="0" borderId="2" xfId="0" applyFont="1" applyBorder="1"/>
    <xf numFmtId="1" fontId="7" fillId="3" borderId="2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10" fillId="11" borderId="2" xfId="0" applyFont="1" applyFill="1" applyBorder="1"/>
    <xf numFmtId="0" fontId="7" fillId="3" borderId="2" xfId="0" applyFont="1" applyFill="1" applyBorder="1" applyAlignment="1">
      <alignment horizontal="center"/>
    </xf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8" fillId="0" borderId="0" xfId="0" applyFont="1" applyBorder="1" applyAlignment="1">
      <alignment horizontal="center" wrapText="1"/>
    </xf>
    <xf numFmtId="0" fontId="9" fillId="0" borderId="0" xfId="0" applyFont="1" applyBorder="1"/>
    <xf numFmtId="0" fontId="2" fillId="0" borderId="0" xfId="0" applyFont="1" applyBorder="1"/>
    <xf numFmtId="0" fontId="13" fillId="0" borderId="0" xfId="0" applyFont="1" applyBorder="1" applyAlignment="1">
      <alignment wrapText="1"/>
    </xf>
    <xf numFmtId="0" fontId="1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7030A0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E2EFDA"/>
      <rgbColor rgb="FFFFF2A8"/>
      <rgbColor rgb="FF99CCFF"/>
      <rgbColor rgb="FFFF99CC"/>
      <rgbColor rgb="FFCC99FF"/>
      <rgbColor rgb="FFFFCC99"/>
      <rgbColor rgb="FF4472C4"/>
      <rgbColor rgb="FF33CCCC"/>
      <rgbColor rgb="FF92D050"/>
      <rgbColor rgb="FFFFCC00"/>
      <rgbColor rgb="FFFF9900"/>
      <rgbColor rgb="FFFF6600"/>
      <rgbColor rgb="FF595959"/>
      <rgbColor rgb="FF969696"/>
      <rgbColor rgb="FF1F3864"/>
      <rgbColor rgb="FF00B050"/>
      <rgbColor rgb="FF003300"/>
      <rgbColor rgb="FF333300"/>
      <rgbColor rgb="FF833C00"/>
      <rgbColor rgb="FF993366"/>
      <rgbColor rgb="FF2E5395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828675</xdr:colOff>
      <xdr:row>0</xdr:row>
      <xdr:rowOff>9524</xdr:rowOff>
    </xdr:from>
    <xdr:to>
      <xdr:col>13</xdr:col>
      <xdr:colOff>9526</xdr:colOff>
      <xdr:row>4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9C26F5A-FFAF-451A-A9D3-993C38E38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6400" y="9524"/>
          <a:ext cx="914401" cy="9144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371474</xdr:colOff>
      <xdr:row>17</xdr:row>
      <xdr:rowOff>28575</xdr:rowOff>
    </xdr:from>
    <xdr:to>
      <xdr:col>11</xdr:col>
      <xdr:colOff>419100</xdr:colOff>
      <xdr:row>36</xdr:row>
      <xdr:rowOff>177704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F8EFE47-6113-4BB8-8833-CCF5DF8473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1" t="22836" r="979" b="8193"/>
        <a:stretch/>
      </xdr:blipFill>
      <xdr:spPr>
        <a:xfrm>
          <a:off x="1304924" y="4248150"/>
          <a:ext cx="7581901" cy="37686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184680</xdr:rowOff>
    </xdr:from>
    <xdr:to>
      <xdr:col>5</xdr:col>
      <xdr:colOff>380520</xdr:colOff>
      <xdr:row>9</xdr:row>
      <xdr:rowOff>33840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414120" y="1314360"/>
          <a:ext cx="380520" cy="837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  <pageSetUpPr fitToPage="1"/>
  </sheetPr>
  <dimension ref="B2:M65"/>
  <sheetViews>
    <sheetView showGridLines="0" tabSelected="1" zoomScaleNormal="100" workbookViewId="0">
      <selection activeCell="R18" sqref="R18"/>
    </sheetView>
  </sheetViews>
  <sheetFormatPr defaultColWidth="8.7109375" defaultRowHeight="15" x14ac:dyDescent="0.25"/>
  <cols>
    <col min="1" max="1" width="3" customWidth="1"/>
    <col min="2" max="4" width="11" customWidth="1"/>
    <col min="5" max="13" width="13" customWidth="1"/>
    <col min="14" max="14" width="3" customWidth="1"/>
  </cols>
  <sheetData>
    <row r="2" spans="2:13" ht="27.75" x14ac:dyDescent="0.4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3" x14ac:dyDescent="0.25"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5" spans="2:13" ht="19.5" customHeight="1" x14ac:dyDescent="0.25">
      <c r="B5" s="12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2:13" ht="25.5" customHeight="1" x14ac:dyDescent="0.25">
      <c r="B6" s="11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2:13" ht="25.5" customHeight="1" x14ac:dyDescent="0.25">
      <c r="B7" s="11" t="s">
        <v>4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2:13" ht="25.5" customHeight="1" x14ac:dyDescent="0.25">
      <c r="B8" s="11" t="s">
        <v>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2:13" ht="25.5" customHeight="1" x14ac:dyDescent="0.25">
      <c r="B9" s="11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1" spans="2:13" ht="19.5" customHeight="1" x14ac:dyDescent="0.25">
      <c r="B11" s="12" t="s">
        <v>7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2:13" x14ac:dyDescent="0.25">
      <c r="B12" s="10" t="s">
        <v>8</v>
      </c>
      <c r="C12" s="10"/>
      <c r="D12" s="10"/>
      <c r="E12" s="10"/>
      <c r="F12" s="10" t="s">
        <v>9</v>
      </c>
      <c r="G12" s="10"/>
      <c r="H12" s="10"/>
      <c r="I12" s="10"/>
      <c r="J12" s="10" t="s">
        <v>10</v>
      </c>
      <c r="K12" s="10"/>
      <c r="L12" s="10"/>
      <c r="M12" s="10"/>
    </row>
    <row r="13" spans="2:13" ht="19.5" customHeight="1" x14ac:dyDescent="0.25">
      <c r="B13" s="9" t="str">
        <f>'Input Parameters'!D6</f>
        <v>Commercial Building</v>
      </c>
      <c r="C13" s="9"/>
      <c r="D13" s="9"/>
      <c r="E13" s="9"/>
      <c r="F13" s="8">
        <f>'Input Parameters'!D8</f>
        <v>1500</v>
      </c>
      <c r="G13" s="8"/>
      <c r="H13" s="8"/>
      <c r="I13" s="8"/>
      <c r="J13" s="7">
        <f>'Input Parameters'!D9</f>
        <v>2</v>
      </c>
      <c r="K13" s="7"/>
      <c r="L13" s="7"/>
      <c r="M13" s="7"/>
    </row>
    <row r="14" spans="2:13" x14ac:dyDescent="0.25">
      <c r="B14" s="10" t="s">
        <v>11</v>
      </c>
      <c r="C14" s="10"/>
      <c r="D14" s="10"/>
      <c r="E14" s="10"/>
      <c r="F14" s="10" t="s">
        <v>12</v>
      </c>
      <c r="G14" s="10"/>
      <c r="H14" s="10"/>
      <c r="I14" s="10"/>
      <c r="J14" s="10" t="s">
        <v>13</v>
      </c>
      <c r="K14" s="10"/>
      <c r="L14" s="10"/>
      <c r="M14" s="10"/>
    </row>
    <row r="15" spans="2:13" ht="19.5" customHeight="1" x14ac:dyDescent="0.25">
      <c r="B15" s="6">
        <f>'Design Calculations'!D11</f>
        <v>5</v>
      </c>
      <c r="C15" s="6"/>
      <c r="D15" s="6"/>
      <c r="E15" s="6"/>
      <c r="F15" s="8">
        <f>'Design Calculations'!D12</f>
        <v>15119.65607833771</v>
      </c>
      <c r="G15" s="8"/>
      <c r="H15" s="8"/>
      <c r="I15" s="8"/>
      <c r="J15" s="8">
        <f>'Design Calculations'!D23</f>
        <v>18899.570097922136</v>
      </c>
      <c r="K15" s="8"/>
      <c r="L15" s="8"/>
      <c r="M15" s="8"/>
    </row>
    <row r="17" spans="2:13" ht="19.5" customHeight="1" x14ac:dyDescent="0.25">
      <c r="B17" s="12" t="s">
        <v>14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38" spans="2:13" ht="19.5" customHeight="1" x14ac:dyDescent="0.25">
      <c r="B38" s="12" t="s">
        <v>15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2:13" x14ac:dyDescent="0.25">
      <c r="B39" s="5" t="s">
        <v>16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x14ac:dyDescent="0.25">
      <c r="B40" s="5" t="s">
        <v>17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x14ac:dyDescent="0.25">
      <c r="B41" s="5" t="s">
        <v>18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x14ac:dyDescent="0.25">
      <c r="B42" s="5" t="s">
        <v>19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x14ac:dyDescent="0.25">
      <c r="B43" s="5" t="s">
        <v>20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x14ac:dyDescent="0.25">
      <c r="B44" s="5" t="s">
        <v>21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6" spans="2:13" ht="19.5" customHeight="1" x14ac:dyDescent="0.25">
      <c r="B46" s="12" t="s">
        <v>22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2:13" x14ac:dyDescent="0.25">
      <c r="B47" s="5" t="s">
        <v>23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x14ac:dyDescent="0.25">
      <c r="B48" s="5" t="s">
        <v>24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25">
      <c r="B49" s="5" t="s">
        <v>25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25">
      <c r="B50" s="5" t="s">
        <v>26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x14ac:dyDescent="0.25">
      <c r="B51" s="5" t="s">
        <v>27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x14ac:dyDescent="0.25">
      <c r="B52" s="5" t="s">
        <v>28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x14ac:dyDescent="0.25">
      <c r="B53" s="5" t="s">
        <v>29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5" spans="2:13" ht="19.5" customHeight="1" x14ac:dyDescent="0.25">
      <c r="B55" s="12" t="s">
        <v>30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2:13" x14ac:dyDescent="0.25">
      <c r="B56" s="15" t="s">
        <v>31</v>
      </c>
      <c r="F56" s="15" t="s">
        <v>32</v>
      </c>
    </row>
    <row r="57" spans="2:13" x14ac:dyDescent="0.25">
      <c r="B57" s="5" t="s">
        <v>33</v>
      </c>
      <c r="C57" s="5"/>
      <c r="D57" s="5"/>
      <c r="F57" s="4"/>
      <c r="G57" s="4"/>
    </row>
    <row r="58" spans="2:13" x14ac:dyDescent="0.25">
      <c r="B58" s="5" t="s">
        <v>34</v>
      </c>
      <c r="C58" s="5"/>
      <c r="D58" s="5"/>
      <c r="F58" s="3"/>
      <c r="G58" s="3"/>
    </row>
    <row r="59" spans="2:13" x14ac:dyDescent="0.25">
      <c r="B59" s="5" t="s">
        <v>35</v>
      </c>
      <c r="C59" s="5"/>
      <c r="D59" s="5"/>
      <c r="F59" s="2"/>
      <c r="G59" s="2"/>
    </row>
    <row r="60" spans="2:13" x14ac:dyDescent="0.25">
      <c r="B60" s="5" t="s">
        <v>36</v>
      </c>
      <c r="C60" s="5"/>
      <c r="D60" s="5"/>
      <c r="F60" s="1"/>
      <c r="G60" s="1"/>
    </row>
    <row r="61" spans="2:13" x14ac:dyDescent="0.25">
      <c r="B61" s="5" t="s">
        <v>37</v>
      </c>
      <c r="C61" s="5"/>
      <c r="D61" s="5"/>
      <c r="F61" s="39"/>
      <c r="G61" s="39"/>
    </row>
    <row r="62" spans="2:13" x14ac:dyDescent="0.25">
      <c r="B62" s="5" t="s">
        <v>38</v>
      </c>
      <c r="C62" s="5"/>
      <c r="D62" s="5"/>
      <c r="F62" s="40"/>
      <c r="G62" s="40"/>
    </row>
    <row r="63" spans="2:13" x14ac:dyDescent="0.25">
      <c r="B63" s="5" t="s">
        <v>39</v>
      </c>
      <c r="C63" s="5"/>
      <c r="D63" s="5"/>
      <c r="F63" s="41"/>
      <c r="G63" s="41"/>
    </row>
    <row r="65" spans="2:13" ht="30" customHeight="1" x14ac:dyDescent="0.25">
      <c r="B65" s="42" t="s">
        <v>40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</row>
  </sheetData>
  <mergeCells count="52">
    <mergeCell ref="B63:D63"/>
    <mergeCell ref="F63:G63"/>
    <mergeCell ref="B65:M65"/>
    <mergeCell ref="B60:D60"/>
    <mergeCell ref="F60:G60"/>
    <mergeCell ref="B61:D61"/>
    <mergeCell ref="F61:G61"/>
    <mergeCell ref="B62:D62"/>
    <mergeCell ref="F62:G62"/>
    <mergeCell ref="B57:D57"/>
    <mergeCell ref="F57:G57"/>
    <mergeCell ref="B58:D58"/>
    <mergeCell ref="F58:G58"/>
    <mergeCell ref="B59:D59"/>
    <mergeCell ref="F59:G59"/>
    <mergeCell ref="B50:M50"/>
    <mergeCell ref="B51:M51"/>
    <mergeCell ref="B52:M52"/>
    <mergeCell ref="B53:M53"/>
    <mergeCell ref="B55:M55"/>
    <mergeCell ref="B44:M44"/>
    <mergeCell ref="B46:M46"/>
    <mergeCell ref="B47:M47"/>
    <mergeCell ref="B48:M48"/>
    <mergeCell ref="B49:M49"/>
    <mergeCell ref="B39:M39"/>
    <mergeCell ref="B40:M40"/>
    <mergeCell ref="B41:M41"/>
    <mergeCell ref="B42:M42"/>
    <mergeCell ref="B43:M43"/>
    <mergeCell ref="B15:E15"/>
    <mergeCell ref="F15:I15"/>
    <mergeCell ref="J15:M15"/>
    <mergeCell ref="B17:M17"/>
    <mergeCell ref="B38:M38"/>
    <mergeCell ref="B13:E13"/>
    <mergeCell ref="F13:I13"/>
    <mergeCell ref="J13:M13"/>
    <mergeCell ref="B14:E14"/>
    <mergeCell ref="F14:I14"/>
    <mergeCell ref="J14:M14"/>
    <mergeCell ref="B8:M8"/>
    <mergeCell ref="B9:M9"/>
    <mergeCell ref="B11:M11"/>
    <mergeCell ref="B12:E12"/>
    <mergeCell ref="F12:I12"/>
    <mergeCell ref="J12:M12"/>
    <mergeCell ref="B2:M2"/>
    <mergeCell ref="B3:M3"/>
    <mergeCell ref="B5:M5"/>
    <mergeCell ref="B6:M6"/>
    <mergeCell ref="B7:M7"/>
  </mergeCells>
  <pageMargins left="0.3" right="0.3" top="0.3" bottom="0.3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B2:G3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17" sqref="G17"/>
    </sheetView>
  </sheetViews>
  <sheetFormatPr defaultColWidth="8.7109375" defaultRowHeight="15" x14ac:dyDescent="0.25"/>
  <cols>
    <col min="1" max="1" width="3" customWidth="1"/>
    <col min="2" max="2" width="38" customWidth="1"/>
    <col min="3" max="3" width="4" customWidth="1"/>
    <col min="4" max="4" width="26.42578125" customWidth="1"/>
    <col min="5" max="5" width="20" customWidth="1"/>
    <col min="6" max="6" width="6" customWidth="1"/>
    <col min="7" max="7" width="50" customWidth="1"/>
  </cols>
  <sheetData>
    <row r="2" spans="2:7" ht="26.25" x14ac:dyDescent="0.4">
      <c r="B2" s="43" t="s">
        <v>41</v>
      </c>
      <c r="C2" s="43"/>
      <c r="D2" s="43"/>
      <c r="E2" s="43"/>
      <c r="F2" s="43"/>
      <c r="G2" s="43"/>
    </row>
    <row r="3" spans="2:7" x14ac:dyDescent="0.25">
      <c r="B3" s="44" t="s">
        <v>42</v>
      </c>
      <c r="C3" s="44"/>
      <c r="D3" s="44"/>
      <c r="E3" s="44"/>
      <c r="F3" s="44"/>
      <c r="G3" s="44"/>
    </row>
    <row r="5" spans="2:7" ht="19.5" customHeight="1" x14ac:dyDescent="0.25">
      <c r="B5" s="12" t="s">
        <v>43</v>
      </c>
      <c r="C5" s="12"/>
      <c r="D5" s="12"/>
      <c r="E5" s="12"/>
    </row>
    <row r="6" spans="2:7" ht="15.75" customHeight="1" x14ac:dyDescent="0.25">
      <c r="B6" s="16" t="s">
        <v>8</v>
      </c>
      <c r="D6" s="17" t="s">
        <v>44</v>
      </c>
      <c r="E6" s="18"/>
    </row>
    <row r="7" spans="2:7" ht="15.75" customHeight="1" x14ac:dyDescent="0.25">
      <c r="B7" s="16" t="s">
        <v>45</v>
      </c>
      <c r="D7" s="17" t="s">
        <v>46</v>
      </c>
      <c r="E7" s="18"/>
    </row>
    <row r="8" spans="2:7" ht="15.75" customHeight="1" x14ac:dyDescent="0.25">
      <c r="B8" s="16" t="s">
        <v>47</v>
      </c>
      <c r="D8" s="19">
        <v>1500</v>
      </c>
      <c r="E8" s="18" t="s">
        <v>48</v>
      </c>
    </row>
    <row r="9" spans="2:7" ht="15.75" customHeight="1" x14ac:dyDescent="0.25">
      <c r="B9" s="16" t="s">
        <v>49</v>
      </c>
      <c r="D9" s="20">
        <v>2</v>
      </c>
      <c r="E9" s="18" t="s">
        <v>50</v>
      </c>
    </row>
    <row r="10" spans="2:7" ht="15.75" customHeight="1" x14ac:dyDescent="0.25">
      <c r="B10" s="16" t="s">
        <v>51</v>
      </c>
      <c r="D10" s="20">
        <v>0</v>
      </c>
      <c r="E10" s="18" t="s">
        <v>50</v>
      </c>
    </row>
    <row r="11" spans="2:7" ht="15.75" customHeight="1" x14ac:dyDescent="0.25">
      <c r="B11" s="16" t="s">
        <v>52</v>
      </c>
      <c r="D11" s="17" t="s">
        <v>53</v>
      </c>
      <c r="E11" s="18"/>
    </row>
    <row r="13" spans="2:7" ht="19.5" customHeight="1" x14ac:dyDescent="0.25">
      <c r="B13" s="12" t="s">
        <v>54</v>
      </c>
      <c r="C13" s="12"/>
      <c r="D13" s="12"/>
      <c r="E13" s="12"/>
    </row>
    <row r="14" spans="2:7" ht="15.75" customHeight="1" x14ac:dyDescent="0.25">
      <c r="B14" s="16" t="s">
        <v>55</v>
      </c>
      <c r="D14" s="21">
        <v>7</v>
      </c>
      <c r="E14" s="18" t="s">
        <v>56</v>
      </c>
    </row>
    <row r="15" spans="2:7" ht="15.75" customHeight="1" x14ac:dyDescent="0.25">
      <c r="B15" s="16" t="s">
        <v>57</v>
      </c>
      <c r="D15" s="21">
        <v>12</v>
      </c>
      <c r="E15" s="18" t="s">
        <v>56</v>
      </c>
    </row>
    <row r="16" spans="2:7" ht="15.75" customHeight="1" x14ac:dyDescent="0.25">
      <c r="B16" s="16" t="s">
        <v>58</v>
      </c>
      <c r="D16" s="22">
        <v>4.1870000000000003</v>
      </c>
      <c r="E16" s="18" t="s">
        <v>59</v>
      </c>
    </row>
    <row r="17" spans="2:5" ht="15.75" customHeight="1" x14ac:dyDescent="0.25">
      <c r="B17" s="16" t="s">
        <v>60</v>
      </c>
      <c r="D17" s="20">
        <v>1000</v>
      </c>
      <c r="E17" s="18" t="s">
        <v>61</v>
      </c>
    </row>
    <row r="18" spans="2:5" ht="15.75" customHeight="1" x14ac:dyDescent="0.25">
      <c r="B18" s="16" t="s">
        <v>62</v>
      </c>
      <c r="D18" s="21">
        <v>2</v>
      </c>
      <c r="E18" s="18" t="s">
        <v>63</v>
      </c>
    </row>
    <row r="19" spans="2:5" ht="15.75" customHeight="1" x14ac:dyDescent="0.25">
      <c r="B19" s="16" t="s">
        <v>64</v>
      </c>
      <c r="D19" s="21">
        <v>35</v>
      </c>
      <c r="E19" s="18" t="s">
        <v>65</v>
      </c>
    </row>
    <row r="20" spans="2:5" ht="15.75" customHeight="1" x14ac:dyDescent="0.25">
      <c r="B20" s="16" t="s">
        <v>66</v>
      </c>
      <c r="D20" s="23">
        <v>0.72</v>
      </c>
      <c r="E20" s="18" t="s">
        <v>67</v>
      </c>
    </row>
    <row r="22" spans="2:5" ht="19.5" customHeight="1" x14ac:dyDescent="0.25">
      <c r="B22" s="12" t="s">
        <v>68</v>
      </c>
      <c r="C22" s="12"/>
      <c r="D22" s="12"/>
      <c r="E22" s="12"/>
    </row>
    <row r="23" spans="2:5" ht="15.75" customHeight="1" x14ac:dyDescent="0.25">
      <c r="B23" s="16" t="s">
        <v>69</v>
      </c>
      <c r="D23" s="21">
        <v>30</v>
      </c>
      <c r="E23" s="18" t="s">
        <v>56</v>
      </c>
    </row>
    <row r="24" spans="2:5" ht="15.75" customHeight="1" x14ac:dyDescent="0.25">
      <c r="B24" s="16" t="s">
        <v>70</v>
      </c>
      <c r="D24" s="21">
        <v>35</v>
      </c>
      <c r="E24" s="18" t="s">
        <v>56</v>
      </c>
    </row>
    <row r="25" spans="2:5" ht="15.75" customHeight="1" x14ac:dyDescent="0.25">
      <c r="B25" s="16" t="s">
        <v>71</v>
      </c>
      <c r="D25" s="24">
        <v>1.25</v>
      </c>
      <c r="E25" s="18" t="s">
        <v>67</v>
      </c>
    </row>
    <row r="26" spans="2:5" ht="15.75" customHeight="1" x14ac:dyDescent="0.25">
      <c r="B26" s="16" t="s">
        <v>72</v>
      </c>
      <c r="D26" s="21">
        <v>2.5</v>
      </c>
      <c r="E26" s="18" t="s">
        <v>63</v>
      </c>
    </row>
    <row r="27" spans="2:5" ht="15.75" customHeight="1" x14ac:dyDescent="0.25">
      <c r="B27" s="16" t="s">
        <v>73</v>
      </c>
      <c r="D27" s="21">
        <v>30</v>
      </c>
      <c r="E27" s="18" t="s">
        <v>65</v>
      </c>
    </row>
    <row r="28" spans="2:5" ht="15.75" customHeight="1" x14ac:dyDescent="0.25">
      <c r="B28" s="16" t="s">
        <v>74</v>
      </c>
      <c r="D28" s="23">
        <v>0.72</v>
      </c>
      <c r="E28" s="18" t="s">
        <v>67</v>
      </c>
    </row>
    <row r="30" spans="2:5" ht="19.5" customHeight="1" x14ac:dyDescent="0.25">
      <c r="B30" s="12" t="s">
        <v>75</v>
      </c>
      <c r="C30" s="12"/>
      <c r="D30" s="12"/>
      <c r="E30" s="12"/>
    </row>
    <row r="31" spans="2:5" ht="15.75" customHeight="1" x14ac:dyDescent="0.25">
      <c r="B31" s="16" t="s">
        <v>76</v>
      </c>
      <c r="D31" s="19">
        <v>15000</v>
      </c>
      <c r="E31" s="18" t="s">
        <v>77</v>
      </c>
    </row>
    <row r="32" spans="2:5" ht="15.75" customHeight="1" x14ac:dyDescent="0.25">
      <c r="B32" s="16" t="s">
        <v>78</v>
      </c>
      <c r="D32" s="21">
        <v>7</v>
      </c>
      <c r="E32" s="18" t="s">
        <v>56</v>
      </c>
    </row>
    <row r="33" spans="2:5" ht="15.75" customHeight="1" x14ac:dyDescent="0.25">
      <c r="B33" s="16" t="s">
        <v>79</v>
      </c>
      <c r="D33" s="21">
        <v>35</v>
      </c>
      <c r="E33" s="18" t="s">
        <v>56</v>
      </c>
    </row>
    <row r="34" spans="2:5" ht="15.75" customHeight="1" x14ac:dyDescent="0.25">
      <c r="B34" s="16" t="s">
        <v>80</v>
      </c>
      <c r="D34" s="24">
        <v>1.5</v>
      </c>
      <c r="E34" s="18" t="s">
        <v>81</v>
      </c>
    </row>
    <row r="35" spans="2:5" ht="15.75" customHeight="1" x14ac:dyDescent="0.25">
      <c r="B35" s="16" t="s">
        <v>82</v>
      </c>
      <c r="D35" s="24">
        <v>4</v>
      </c>
      <c r="E35" s="18" t="s">
        <v>81</v>
      </c>
    </row>
    <row r="37" spans="2:5" ht="19.5" customHeight="1" x14ac:dyDescent="0.25">
      <c r="B37" s="12" t="s">
        <v>83</v>
      </c>
      <c r="C37" s="12"/>
      <c r="D37" s="12"/>
      <c r="E37" s="12"/>
    </row>
    <row r="38" spans="2:5" x14ac:dyDescent="0.25">
      <c r="B38" s="16" t="s">
        <v>84</v>
      </c>
      <c r="D38" s="25">
        <v>3.5169999999999999</v>
      </c>
      <c r="E38" s="18" t="s">
        <v>85</v>
      </c>
    </row>
  </sheetData>
  <mergeCells count="7">
    <mergeCell ref="B30:E30"/>
    <mergeCell ref="B37:E37"/>
    <mergeCell ref="B2:G2"/>
    <mergeCell ref="B3:G3"/>
    <mergeCell ref="B5:E5"/>
    <mergeCell ref="B13:E13"/>
    <mergeCell ref="B22:E22"/>
  </mergeCells>
  <pageMargins left="0.3" right="0.3" top="0.3" bottom="0.3" header="0.511811023622047" footer="0.511811023622047"/>
  <pageSetup fitToHeight="0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75623"/>
    <pageSetUpPr fitToPage="1"/>
  </sheetPr>
  <dimension ref="B2:G2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109375" defaultRowHeight="15" x14ac:dyDescent="0.25"/>
  <cols>
    <col min="1" max="1" width="3" customWidth="1"/>
    <col min="2" max="2" width="42" customWidth="1"/>
    <col min="3" max="3" width="4" customWidth="1"/>
    <col min="4" max="4" width="16" customWidth="1"/>
    <col min="5" max="5" width="14" customWidth="1"/>
    <col min="6" max="6" width="6" customWidth="1"/>
    <col min="7" max="7" width="46" customWidth="1"/>
  </cols>
  <sheetData>
    <row r="2" spans="2:7" ht="26.25" x14ac:dyDescent="0.4">
      <c r="B2" s="43" t="s">
        <v>86</v>
      </c>
      <c r="C2" s="43"/>
      <c r="D2" s="43"/>
      <c r="E2" s="43"/>
      <c r="F2" s="43"/>
      <c r="G2" s="43"/>
    </row>
    <row r="3" spans="2:7" x14ac:dyDescent="0.25">
      <c r="B3" s="44" t="s">
        <v>87</v>
      </c>
      <c r="C3" s="44"/>
      <c r="D3" s="44"/>
      <c r="E3" s="44"/>
      <c r="F3" s="44"/>
      <c r="G3" s="44"/>
    </row>
    <row r="5" spans="2:7" ht="19.5" customHeight="1" x14ac:dyDescent="0.25">
      <c r="B5" s="12" t="s">
        <v>88</v>
      </c>
      <c r="C5" s="12"/>
      <c r="D5" s="12"/>
      <c r="E5" s="12"/>
    </row>
    <row r="6" spans="2:7" x14ac:dyDescent="0.25">
      <c r="B6" s="16" t="s">
        <v>47</v>
      </c>
      <c r="D6" s="26">
        <f>'Input Parameters'!D8</f>
        <v>1500</v>
      </c>
      <c r="E6" s="18" t="s">
        <v>48</v>
      </c>
    </row>
    <row r="7" spans="2:7" x14ac:dyDescent="0.25">
      <c r="B7" s="16" t="s">
        <v>89</v>
      </c>
      <c r="D7" s="27">
        <f>D6*'Input Parameters'!D38</f>
        <v>5275.5</v>
      </c>
      <c r="E7" s="18" t="s">
        <v>90</v>
      </c>
    </row>
    <row r="8" spans="2:7" x14ac:dyDescent="0.25">
      <c r="B8" s="16" t="s">
        <v>91</v>
      </c>
      <c r="D8" s="27">
        <f>D6/'Input Parameters'!D9</f>
        <v>750</v>
      </c>
      <c r="E8" s="18" t="s">
        <v>92</v>
      </c>
    </row>
    <row r="10" spans="2:7" ht="19.5" customHeight="1" x14ac:dyDescent="0.25">
      <c r="B10" s="12" t="s">
        <v>93</v>
      </c>
      <c r="C10" s="12"/>
      <c r="D10" s="12"/>
      <c r="E10" s="12"/>
    </row>
    <row r="11" spans="2:7" x14ac:dyDescent="0.25">
      <c r="B11" s="16" t="s">
        <v>94</v>
      </c>
      <c r="D11" s="28">
        <f>'Input Parameters'!D15-'Input Parameters'!D14</f>
        <v>5</v>
      </c>
      <c r="E11" s="18" t="s">
        <v>56</v>
      </c>
    </row>
    <row r="12" spans="2:7" x14ac:dyDescent="0.25">
      <c r="B12" s="16" t="s">
        <v>95</v>
      </c>
      <c r="D12" s="26">
        <f>(D7*60)/('Input Parameters'!D16*D11)</f>
        <v>15119.65607833771</v>
      </c>
      <c r="E12" s="18" t="s">
        <v>96</v>
      </c>
    </row>
    <row r="13" spans="2:7" x14ac:dyDescent="0.25">
      <c r="B13" s="16" t="s">
        <v>95</v>
      </c>
      <c r="D13" s="27">
        <f>D12*0.06</f>
        <v>907.17936470026257</v>
      </c>
      <c r="E13" s="18" t="s">
        <v>97</v>
      </c>
    </row>
    <row r="14" spans="2:7" x14ac:dyDescent="0.25">
      <c r="B14" s="16" t="s">
        <v>95</v>
      </c>
      <c r="D14" s="26">
        <f>D12*0.264172</f>
        <v>3994.1897855266297</v>
      </c>
      <c r="E14" s="18" t="s">
        <v>98</v>
      </c>
    </row>
    <row r="15" spans="2:7" x14ac:dyDescent="0.25">
      <c r="B15" s="16" t="s">
        <v>99</v>
      </c>
      <c r="D15" s="26">
        <f>D12/'Input Parameters'!D9</f>
        <v>7559.828039168855</v>
      </c>
      <c r="E15" s="18" t="s">
        <v>96</v>
      </c>
    </row>
    <row r="16" spans="2:7" ht="25.5" x14ac:dyDescent="0.25">
      <c r="B16" s="16" t="s">
        <v>100</v>
      </c>
      <c r="D16" s="26">
        <f>SQRT((4*(D12/60000))/(PI()*'Input Parameters'!D18))*1000</f>
        <v>400.53031535010911</v>
      </c>
      <c r="E16" s="18" t="s">
        <v>101</v>
      </c>
    </row>
    <row r="17" spans="2:5" x14ac:dyDescent="0.25">
      <c r="B17" s="16" t="s">
        <v>102</v>
      </c>
      <c r="D17" s="29">
        <f>((D12/'Input Parameters'!D9/60000)*'Input Parameters'!D19*'Input Parameters'!D17*9.81)/(1000*'Input Parameters'!D20)</f>
        <v>60.084883269644138</v>
      </c>
      <c r="E17" s="18" t="s">
        <v>103</v>
      </c>
    </row>
    <row r="18" spans="2:5" x14ac:dyDescent="0.25">
      <c r="B18" s="16" t="s">
        <v>104</v>
      </c>
      <c r="D18" s="29">
        <f>D17*1.341</f>
        <v>80.573828464592793</v>
      </c>
      <c r="E18" s="18" t="s">
        <v>105</v>
      </c>
    </row>
    <row r="20" spans="2:5" ht="19.5" customHeight="1" x14ac:dyDescent="0.25">
      <c r="B20" s="12" t="s">
        <v>106</v>
      </c>
      <c r="C20" s="12"/>
      <c r="D20" s="12"/>
      <c r="E20" s="12"/>
    </row>
    <row r="21" spans="2:5" x14ac:dyDescent="0.25">
      <c r="B21" s="16" t="s">
        <v>107</v>
      </c>
      <c r="D21" s="27">
        <f>D7*'Input Parameters'!D25</f>
        <v>6594.375</v>
      </c>
      <c r="E21" s="18" t="s">
        <v>108</v>
      </c>
    </row>
    <row r="22" spans="2:5" x14ac:dyDescent="0.25">
      <c r="B22" s="16" t="s">
        <v>109</v>
      </c>
      <c r="D22" s="28">
        <f>'Input Parameters'!D24-'Input Parameters'!D23</f>
        <v>5</v>
      </c>
      <c r="E22" s="18" t="s">
        <v>56</v>
      </c>
    </row>
    <row r="23" spans="2:5" x14ac:dyDescent="0.25">
      <c r="B23" s="16" t="s">
        <v>110</v>
      </c>
      <c r="D23" s="26">
        <f>(D21*60)/('Input Parameters'!D16*D22)</f>
        <v>18899.570097922136</v>
      </c>
      <c r="E23" s="18" t="s">
        <v>96</v>
      </c>
    </row>
    <row r="24" spans="2:5" x14ac:dyDescent="0.25">
      <c r="B24" s="16" t="s">
        <v>110</v>
      </c>
      <c r="D24" s="27">
        <f>D23*0.06</f>
        <v>1133.9742058753282</v>
      </c>
      <c r="E24" s="18" t="s">
        <v>97</v>
      </c>
    </row>
    <row r="25" spans="2:5" x14ac:dyDescent="0.25">
      <c r="B25" s="16" t="s">
        <v>110</v>
      </c>
      <c r="D25" s="26">
        <f>D23*0.264172</f>
        <v>4992.737231908287</v>
      </c>
      <c r="E25" s="18" t="s">
        <v>98</v>
      </c>
    </row>
    <row r="26" spans="2:5" ht="25.5" x14ac:dyDescent="0.25">
      <c r="B26" s="16" t="s">
        <v>111</v>
      </c>
      <c r="D26" s="26">
        <f>SQRT((4*(D23/60000))/(PI()*'Input Parameters'!D26))*1000</f>
        <v>400.53031535010911</v>
      </c>
      <c r="E26" s="18" t="s">
        <v>101</v>
      </c>
    </row>
    <row r="27" spans="2:5" x14ac:dyDescent="0.25">
      <c r="B27" s="16" t="s">
        <v>112</v>
      </c>
      <c r="D27" s="29">
        <f>((D23/'Input Parameters'!D9/60000)*'Input Parameters'!D27*'Input Parameters'!D17*9.81)/(1000*'Input Parameters'!D28)</f>
        <v>64.37666064604727</v>
      </c>
      <c r="E27" s="18" t="s">
        <v>103</v>
      </c>
    </row>
    <row r="28" spans="2:5" x14ac:dyDescent="0.25">
      <c r="B28" s="16" t="s">
        <v>113</v>
      </c>
      <c r="D28" s="29">
        <f>D27*1.341</f>
        <v>86.329101926349381</v>
      </c>
      <c r="E28" s="18" t="s">
        <v>105</v>
      </c>
    </row>
    <row r="29" spans="2:5" ht="25.5" x14ac:dyDescent="0.25">
      <c r="B29" s="16" t="s">
        <v>114</v>
      </c>
      <c r="D29" s="26">
        <f>D21/3.517</f>
        <v>1875</v>
      </c>
      <c r="E29" s="18" t="s">
        <v>115</v>
      </c>
    </row>
  </sheetData>
  <mergeCells count="5">
    <mergeCell ref="B2:G2"/>
    <mergeCell ref="B3:G3"/>
    <mergeCell ref="B5:E5"/>
    <mergeCell ref="B10:E10"/>
    <mergeCell ref="B20:E20"/>
  </mergeCells>
  <pageMargins left="0.3" right="0.3" top="0.3" bottom="0.3" header="0.511811023622047" footer="0.511811023622047"/>
  <pageSetup fitToHeight="0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B2:G3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109375" defaultRowHeight="15" x14ac:dyDescent="0.25"/>
  <cols>
    <col min="1" max="1" width="3" customWidth="1"/>
    <col min="2" max="2" width="42" customWidth="1"/>
    <col min="3" max="3" width="4" customWidth="1"/>
    <col min="4" max="4" width="24" customWidth="1"/>
    <col min="5" max="6" width="18" customWidth="1"/>
    <col min="7" max="7" width="3" customWidth="1"/>
  </cols>
  <sheetData>
    <row r="2" spans="2:7" ht="26.25" x14ac:dyDescent="0.4">
      <c r="B2" s="43" t="s">
        <v>116</v>
      </c>
      <c r="C2" s="43"/>
      <c r="D2" s="43"/>
      <c r="E2" s="43"/>
      <c r="F2" s="43"/>
      <c r="G2" s="43"/>
    </row>
    <row r="5" spans="2:7" ht="19.5" customHeight="1" x14ac:dyDescent="0.25">
      <c r="B5" s="12" t="s">
        <v>117</v>
      </c>
      <c r="C5" s="12"/>
      <c r="D5" s="12"/>
      <c r="E5" s="12"/>
    </row>
    <row r="6" spans="2:7" ht="24" customHeight="1" x14ac:dyDescent="0.25">
      <c r="B6" s="45" t="s">
        <v>118</v>
      </c>
      <c r="C6" s="45"/>
      <c r="D6" s="45"/>
      <c r="E6" s="45"/>
    </row>
    <row r="7" spans="2:7" x14ac:dyDescent="0.25">
      <c r="B7" s="16" t="s">
        <v>119</v>
      </c>
      <c r="D7" s="26">
        <f>'Input Parameters'!D31</f>
        <v>15000</v>
      </c>
      <c r="E7" s="18" t="s">
        <v>77</v>
      </c>
    </row>
    <row r="8" spans="2:7" ht="25.5" x14ac:dyDescent="0.25">
      <c r="B8" s="16" t="s">
        <v>120</v>
      </c>
      <c r="D8" s="30">
        <f>0.0003</f>
        <v>2.9999999999999997E-4</v>
      </c>
      <c r="E8" s="18" t="s">
        <v>121</v>
      </c>
    </row>
    <row r="9" spans="2:7" x14ac:dyDescent="0.25">
      <c r="B9" s="16" t="s">
        <v>122</v>
      </c>
      <c r="D9" s="28">
        <f>'Input Parameters'!D33-'Input Parameters'!D32</f>
        <v>28</v>
      </c>
      <c r="E9" s="18" t="s">
        <v>56</v>
      </c>
    </row>
    <row r="10" spans="2:7" x14ac:dyDescent="0.25">
      <c r="B10" s="16" t="s">
        <v>123</v>
      </c>
      <c r="D10" s="27">
        <f>D7*D8*D9</f>
        <v>126</v>
      </c>
      <c r="E10" s="18" t="s">
        <v>77</v>
      </c>
    </row>
    <row r="11" spans="2:7" ht="25.5" x14ac:dyDescent="0.25">
      <c r="B11" s="16" t="s">
        <v>124</v>
      </c>
      <c r="D11" s="31">
        <f>1-(('Input Parameters'!D34+1.013)/('Input Parameters'!D35+1.013))</f>
        <v>0.49870337123478958</v>
      </c>
      <c r="E11" s="18" t="s">
        <v>67</v>
      </c>
    </row>
    <row r="12" spans="2:7" x14ac:dyDescent="0.25">
      <c r="B12" s="32" t="s">
        <v>125</v>
      </c>
      <c r="D12" s="26">
        <f>D10/D11</f>
        <v>252.65519999999998</v>
      </c>
      <c r="E12" s="18" t="s">
        <v>126</v>
      </c>
    </row>
    <row r="14" spans="2:7" ht="19.5" customHeight="1" x14ac:dyDescent="0.25">
      <c r="B14" s="12" t="s">
        <v>127</v>
      </c>
      <c r="C14" s="12"/>
      <c r="D14" s="12"/>
      <c r="E14" s="12"/>
    </row>
    <row r="15" spans="2:7" ht="27.75" customHeight="1" x14ac:dyDescent="0.25">
      <c r="B15" s="33" t="s">
        <v>128</v>
      </c>
      <c r="C15" s="33" t="s">
        <v>129</v>
      </c>
      <c r="D15" s="33" t="s">
        <v>130</v>
      </c>
      <c r="E15" s="33" t="s">
        <v>131</v>
      </c>
      <c r="F15" s="33" t="s">
        <v>132</v>
      </c>
    </row>
    <row r="16" spans="2:7" ht="30" customHeight="1" x14ac:dyDescent="0.25">
      <c r="B16" s="34" t="s">
        <v>133</v>
      </c>
      <c r="C16" s="35">
        <f>'Input Parameters'!D9</f>
        <v>2</v>
      </c>
      <c r="D16" s="36" t="str">
        <f>TEXT('Design Calculations'!D8,"0")&amp;" TR each"</f>
        <v>750 TR each</v>
      </c>
      <c r="E16" s="37"/>
      <c r="F16" s="37"/>
    </row>
    <row r="17" spans="2:6" ht="30" customHeight="1" x14ac:dyDescent="0.25">
      <c r="B17" s="34" t="s">
        <v>134</v>
      </c>
      <c r="C17" s="35">
        <f>'Input Parameters'!D9</f>
        <v>2</v>
      </c>
      <c r="D17" s="36" t="str">
        <f>TEXT('Design Calculations'!D15,"#,##0")&amp;" LPM @ "&amp;TEXT('Input Parameters'!D19,"0")&amp;" m head"</f>
        <v>7,560 LPM @ 35 m head</v>
      </c>
      <c r="E17" s="37"/>
      <c r="F17" s="37"/>
    </row>
    <row r="18" spans="2:6" ht="30" customHeight="1" x14ac:dyDescent="0.25">
      <c r="B18" s="34" t="s">
        <v>135</v>
      </c>
      <c r="C18" s="35">
        <f>'Input Parameters'!D9</f>
        <v>2</v>
      </c>
      <c r="D18" s="36" t="str">
        <f>TEXT('Design Calculations'!D23/'Input Parameters'!D9,"#,##0")&amp;" LPM @ "&amp;TEXT('Input Parameters'!D27,"0")&amp;" m head"</f>
        <v>9,450 LPM @ 30 m head</v>
      </c>
      <c r="E18" s="37"/>
      <c r="F18" s="37"/>
    </row>
    <row r="19" spans="2:6" ht="30" customHeight="1" x14ac:dyDescent="0.25">
      <c r="B19" s="34" t="s">
        <v>136</v>
      </c>
      <c r="C19" s="35">
        <f>'Input Parameters'!D9</f>
        <v>2</v>
      </c>
      <c r="D19" s="36" t="str">
        <f>TEXT('Design Calculations'!D29/'Input Parameters'!D9,"#,##0")&amp;" TR each (nominal)"</f>
        <v>938 TR each (nominal)</v>
      </c>
      <c r="E19" s="37"/>
      <c r="F19" s="37"/>
    </row>
    <row r="20" spans="2:6" ht="30" customHeight="1" x14ac:dyDescent="0.25">
      <c r="B20" s="34" t="s">
        <v>137</v>
      </c>
      <c r="C20" s="38" t="s">
        <v>138</v>
      </c>
      <c r="D20" s="36" t="str">
        <f>TEXT('Design Calculations'!D16,"0")&amp;" mm dia. (recommended)"</f>
        <v>401 mm dia. (recommended)</v>
      </c>
      <c r="E20" s="37"/>
      <c r="F20" s="37"/>
    </row>
    <row r="21" spans="2:6" ht="30" customHeight="1" x14ac:dyDescent="0.25">
      <c r="B21" s="34" t="s">
        <v>139</v>
      </c>
      <c r="C21" s="38" t="s">
        <v>138</v>
      </c>
      <c r="D21" s="36" t="str">
        <f>TEXT(D12,"#,##0")&amp;" L (min.)"</f>
        <v>253 L (min.)</v>
      </c>
      <c r="E21" s="37"/>
      <c r="F21" s="37"/>
    </row>
    <row r="22" spans="2:6" ht="30" customHeight="1" x14ac:dyDescent="0.25">
      <c r="B22" s="34" t="s">
        <v>140</v>
      </c>
      <c r="C22" s="38" t="s">
        <v>138</v>
      </c>
      <c r="D22" s="36" t="s">
        <v>141</v>
      </c>
      <c r="E22" s="37"/>
      <c r="F22" s="37"/>
    </row>
    <row r="24" spans="2:6" x14ac:dyDescent="0.25">
      <c r="B24" s="46" t="s">
        <v>142</v>
      </c>
      <c r="C24" s="46"/>
      <c r="D24" s="46"/>
      <c r="E24" s="46"/>
      <c r="F24" s="46"/>
    </row>
    <row r="26" spans="2:6" ht="19.5" customHeight="1" x14ac:dyDescent="0.25">
      <c r="B26" s="12" t="s">
        <v>143</v>
      </c>
      <c r="C26" s="12"/>
      <c r="D26" s="12"/>
      <c r="E26" s="12"/>
    </row>
    <row r="27" spans="2:6" ht="24" customHeight="1" x14ac:dyDescent="0.25">
      <c r="B27" s="11" t="s">
        <v>144</v>
      </c>
      <c r="C27" s="11"/>
      <c r="D27" s="11"/>
      <c r="E27" s="11"/>
      <c r="F27" s="11"/>
    </row>
    <row r="28" spans="2:6" ht="24" customHeight="1" x14ac:dyDescent="0.25">
      <c r="B28" s="11" t="s">
        <v>145</v>
      </c>
      <c r="C28" s="11"/>
      <c r="D28" s="11"/>
      <c r="E28" s="11"/>
      <c r="F28" s="11"/>
    </row>
    <row r="29" spans="2:6" ht="24" customHeight="1" x14ac:dyDescent="0.25">
      <c r="B29" s="11" t="s">
        <v>146</v>
      </c>
      <c r="C29" s="11"/>
      <c r="D29" s="11"/>
      <c r="E29" s="11"/>
      <c r="F29" s="11"/>
    </row>
    <row r="30" spans="2:6" ht="24" customHeight="1" x14ac:dyDescent="0.25">
      <c r="B30" s="11" t="s">
        <v>147</v>
      </c>
      <c r="C30" s="11"/>
      <c r="D30" s="11"/>
      <c r="E30" s="11"/>
      <c r="F30" s="11"/>
    </row>
    <row r="31" spans="2:6" ht="24" customHeight="1" x14ac:dyDescent="0.25">
      <c r="B31" s="11" t="s">
        <v>148</v>
      </c>
      <c r="C31" s="11"/>
      <c r="D31" s="11"/>
      <c r="E31" s="11"/>
      <c r="F31" s="11"/>
    </row>
    <row r="32" spans="2:6" ht="24" customHeight="1" x14ac:dyDescent="0.25">
      <c r="B32" s="11" t="s">
        <v>149</v>
      </c>
      <c r="C32" s="11"/>
      <c r="D32" s="11"/>
      <c r="E32" s="11"/>
      <c r="F32" s="11"/>
    </row>
  </sheetData>
  <mergeCells count="12">
    <mergeCell ref="B31:F31"/>
    <mergeCell ref="B32:F32"/>
    <mergeCell ref="B26:E26"/>
    <mergeCell ref="B27:F27"/>
    <mergeCell ref="B28:F28"/>
    <mergeCell ref="B29:F29"/>
    <mergeCell ref="B30:F30"/>
    <mergeCell ref="B2:G2"/>
    <mergeCell ref="B5:E5"/>
    <mergeCell ref="B6:E6"/>
    <mergeCell ref="B14:E14"/>
    <mergeCell ref="B24:F24"/>
  </mergeCells>
  <pageMargins left="0.3" right="0.3" top="0.3" bottom="0.3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Plant Layout</vt:lpstr>
      <vt:lpstr>Input Parameters</vt:lpstr>
      <vt:lpstr>Design Calculations</vt:lpstr>
      <vt:lpstr>Expansion Tank &amp;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Abdul Mujeeb Khan / ZAC Deputy Manager, Consultancy Bu</cp:lastModifiedBy>
  <cp:revision>0</cp:revision>
  <dcterms:created xsi:type="dcterms:W3CDTF">2026-09-24T08:14:22Z</dcterms:created>
  <dcterms:modified xsi:type="dcterms:W3CDTF">2026-09-24T08:28:22Z</dcterms:modified>
  <dc:language>en-US</dc:language>
</cp:coreProperties>
</file>