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160745\Downloads\"/>
    </mc:Choice>
  </mc:AlternateContent>
  <xr:revisionPtr revIDLastSave="0" documentId="13_ncr:1_{47576871-E720-4B77-9B8A-F902452F2D3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moke Extraction Calc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54" i="1" l="1"/>
  <c r="J53" i="1"/>
  <c r="J43" i="1"/>
  <c r="J38" i="1"/>
  <c r="J52" i="1" s="1"/>
  <c r="D29" i="1"/>
  <c r="J28" i="1"/>
  <c r="P26" i="1"/>
  <c r="D40" i="1" s="1"/>
  <c r="J8" i="1"/>
  <c r="J12" i="1" s="1"/>
  <c r="J50" i="1" l="1"/>
  <c r="J51" i="1"/>
  <c r="J39" i="1"/>
  <c r="J40" i="1" s="1"/>
  <c r="J22" i="1"/>
  <c r="J13" i="1"/>
  <c r="D22" i="1" l="1"/>
  <c r="J14" i="1"/>
  <c r="J55" i="1"/>
  <c r="J23" i="1"/>
  <c r="D38" i="1"/>
  <c r="J25" i="1" l="1"/>
  <c r="D39" i="1"/>
  <c r="J29" i="1"/>
  <c r="D23" i="1"/>
  <c r="D25" i="1" s="1"/>
  <c r="D26" i="1" s="1"/>
  <c r="D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J14" authorId="0" shapeId="0" xr:uid="{00000000-0006-0000-0000-000001000000}">
      <text>
        <r>
          <rPr>
            <sz val="10"/>
            <rFont val="Arial"/>
            <family val="2"/>
          </rPr>
          <t>Corrected conversion. The original hand-calc divided by 3600 and labelled the result 'CFM', which is actually ft³/s (706 ft³/s), understating true CFM by 60x. Correct relation: 1 m³/hr = 0.588578 CFM, so CFM = Q(m³/s) x 60 x 35.3147.</t>
        </r>
      </text>
    </comment>
  </commentList>
</comments>
</file>

<file path=xl/sharedStrings.xml><?xml version="1.0" encoding="utf-8"?>
<sst xmlns="http://schemas.openxmlformats.org/spreadsheetml/2006/main" count="127" uniqueCount="125">
  <si>
    <t>BASEMENT SMOKE EXTRACTION: ONE COMPLETE CALCULATION
FROM ACH TO FAN SELECTION</t>
  </si>
  <si>
    <t>Step-by-Step Engineering Example  |  Life Safety First. Design Right.  |  Remove Smoke • Protect Lives • Ensure Safe Egress.</t>
  </si>
  <si>
    <t>1.  BASEMENT DETAILS (DESIGN INPUT)</t>
  </si>
  <si>
    <t>2.  VOLUME CALCULATION</t>
  </si>
  <si>
    <t>4.  BASEMENT SECTION DIAGRAM (TYPICAL)</t>
  </si>
  <si>
    <t>Building</t>
  </si>
  <si>
    <t>Commercial (Office + Parking)</t>
  </si>
  <si>
    <t>Formula</t>
  </si>
  <si>
    <t>V = L × W × H</t>
  </si>
  <si>
    <t>Basement type</t>
  </si>
  <si>
    <t>2 underground levels</t>
  </si>
  <si>
    <t>Volume, V (m³)</t>
  </si>
  <si>
    <t>Selected level</t>
  </si>
  <si>
    <t>B1 (for calculation)</t>
  </si>
  <si>
    <t>Length, L (m)</t>
  </si>
  <si>
    <t>3.  REQUIRED SMOKE EXTRACTION FLOW</t>
  </si>
  <si>
    <t>Width, W (m)</t>
  </si>
  <si>
    <t>Q = ACH × Volume</t>
  </si>
  <si>
    <t>Clear height, H (m)</t>
  </si>
  <si>
    <t>Required flow, Q (m³/hr)</t>
  </si>
  <si>
    <t>Usage</t>
  </si>
  <si>
    <t>Car parking</t>
  </si>
  <si>
    <t>Required flow, Q (m³/s)</t>
  </si>
  <si>
    <t>Design standard</t>
  </si>
  <si>
    <t>NBC 2016 / IS 1643 / NFPA 92</t>
  </si>
  <si>
    <t>Required flow, Q (CFM)</t>
  </si>
  <si>
    <t>Design method</t>
  </si>
  <si>
    <t>Air Changes per Hour (ACH)</t>
  </si>
  <si>
    <t>Required ACH (per hr)</t>
  </si>
  <si>
    <t>5.  DUCT SIZE CALCULATION (MAIN RISER)</t>
  </si>
  <si>
    <t>6.  DUCT SIZE FOR BRANCH (FROM ZONE)</t>
  </si>
  <si>
    <t>7.  SYSTEM RESISTANCE (PRESSURE LOSS)</t>
  </si>
  <si>
    <t>Design velocity (m/s)</t>
  </si>
  <si>
    <t>No. of smoke extraction shafts</t>
  </si>
  <si>
    <t>Duct friction loss (~50 m total), Pa</t>
  </si>
  <si>
    <t>Flow, Q (m³/s)</t>
  </si>
  <si>
    <t>Flow per shaft (m³/hr)</t>
  </si>
  <si>
    <t>Bends, transitions, fittings, Pa</t>
  </si>
  <si>
    <t>Required area, A (m²)</t>
  </si>
  <si>
    <t>Flow per shaft (m³/s)</t>
  </si>
  <si>
    <t>Fire damper / motorized damper, Pa</t>
  </si>
  <si>
    <t>Aspect ratio (W : H)</t>
  </si>
  <si>
    <t>Branch design velocity (m/s)</t>
  </si>
  <si>
    <t>Louvre / outlet loss, Pa</t>
  </si>
  <si>
    <t>Calculated height (m)</t>
  </si>
  <si>
    <t>Required branch area (m²)</t>
  </si>
  <si>
    <t>Safety factor (10–20%), Pa</t>
  </si>
  <si>
    <t>Calculated width (m)</t>
  </si>
  <si>
    <t>Adopted branch width (mm)</t>
  </si>
  <si>
    <t>Total External Static Pressure, ESP (Pa)</t>
  </si>
  <si>
    <t>Adopted duct width (mm)</t>
  </si>
  <si>
    <t>Adopted branch height (mm)</t>
  </si>
  <si>
    <t>Adopted duct height (mm)</t>
  </si>
  <si>
    <t>Adopted branch area (m²)</t>
  </si>
  <si>
    <t>Adopted area (m²)</t>
  </si>
  <si>
    <t>Actual branch velocity (m/s)</t>
  </si>
  <si>
    <t>Actual velocity (m/s)</t>
  </si>
  <si>
    <t>8.  FAN SELECTION</t>
  </si>
  <si>
    <t>9.  ACH VERIFICATION</t>
  </si>
  <si>
    <t>11.  PLAN VIEW (SCHEMATIC)</t>
  </si>
  <si>
    <t>Required flow per fan (m³/hr)</t>
  </si>
  <si>
    <t>Target ACH</t>
  </si>
  <si>
    <t>Required flow per fan (CFM)</t>
  </si>
  <si>
    <t>Actual ACH (Q / Volume)</t>
  </si>
  <si>
    <t>Required ESP (Pa)</t>
  </si>
  <si>
    <t>Check</t>
  </si>
  <si>
    <t>Fan type</t>
  </si>
  <si>
    <t>Axial / Mixed Flow Smoke Exhaust Fan</t>
  </si>
  <si>
    <t>Fire rating</t>
  </si>
  <si>
    <t>400°C for 2 hours (as per NBC / IS 1643)</t>
  </si>
  <si>
    <t>10.  SMOKE EXTRACTION STRATEGY</t>
  </si>
  <si>
    <t>Number of fans (duty + standby)</t>
  </si>
  <si>
    <t>Shaft strategy</t>
  </si>
  <si>
    <t>Arrangement</t>
  </si>
  <si>
    <t>2 x 50% (duty / standby)</t>
  </si>
  <si>
    <t>Control</t>
  </si>
  <si>
    <t>Automatic operation on fire alarm</t>
  </si>
  <si>
    <t>Drive</t>
  </si>
  <si>
    <t>Direct / Belt (as per manufacturer)</t>
  </si>
  <si>
    <t>Interlock</t>
  </si>
  <si>
    <t>Interlocked with basement pressurization (for staircases)</t>
  </si>
  <si>
    <t>Accessories</t>
  </si>
  <si>
    <t>Vibration isolators, flexible connector, motorized damper, weather louvre</t>
  </si>
  <si>
    <t>Make-up air</t>
  </si>
  <si>
    <t>Provide fresh air make-up from natural openings or mechanical supply</t>
  </si>
  <si>
    <t>12.  KEY STANDARDS &amp; GUIDELINES</t>
  </si>
  <si>
    <t>13.  FINAL SUMMARY</t>
  </si>
  <si>
    <t>14.  IMPORTANT NOTES</t>
  </si>
  <si>
    <t>Standard 1</t>
  </si>
  <si>
    <t>NBC 2016 – Part 4 (Fire &amp; Life Safety)</t>
  </si>
  <si>
    <t>Basement volume (m³)</t>
  </si>
  <si>
    <t>Note 1</t>
  </si>
  <si>
    <t>ACH requirement may vary based on local codes, building use and fire strategy.</t>
  </si>
  <si>
    <t>Standard 2</t>
  </si>
  <si>
    <t>IS 1643 – Code of Practice for Fire Safety of Buildings</t>
  </si>
  <si>
    <t>Required smoke flow (m³/hr)</t>
  </si>
  <si>
    <t>Note 2</t>
  </si>
  <si>
    <t>Consider make-up air for effective smoke extraction.</t>
  </si>
  <si>
    <t>Standard 3</t>
  </si>
  <si>
    <t>NFPA 92 – Smoke Control Systems</t>
  </si>
  <si>
    <t>Required ACH</t>
  </si>
  <si>
    <t>Note 3</t>
  </si>
  <si>
    <t>Coordinate with architectural, structural and MEP services.</t>
  </si>
  <si>
    <t>Standard 4</t>
  </si>
  <si>
    <t>SMACNA – Duct Design Guidelines</t>
  </si>
  <si>
    <t>Main duct size (mm)</t>
  </si>
  <si>
    <t>Note 4</t>
  </si>
  <si>
    <t>Provide independent power supply for smoke extraction fans.</t>
  </si>
  <si>
    <t>Standard 5</t>
  </si>
  <si>
    <t>Manufacturer datasheets (fan performance)</t>
  </si>
  <si>
    <t>Branch duct size (mm, per shaft)</t>
  </si>
  <si>
    <t>Note 5</t>
  </si>
  <si>
    <t>Verify final selection with manufacturer's performance curve.</t>
  </si>
  <si>
    <t>Fan selection</t>
  </si>
  <si>
    <t>Note 6</t>
  </si>
  <si>
    <t>This is a typical example. Modify as per project requirements and applicable standards.</t>
  </si>
  <si>
    <t>Fan rating</t>
  </si>
  <si>
    <t>400°C for 2 hours</t>
  </si>
  <si>
    <t>50% duty + 50% standby</t>
  </si>
  <si>
    <t>Codes &amp; Standards Reference:  NBC 2016 – Part 4 (Fire &amp; Life Safety)   |   IS 1643 – Code of Practice for Fire Safety of Buildings   |   NFPA 92 – Smoke Control Systems   |   SMACNA – Duct Design Guidelines</t>
  </si>
  <si>
    <t>www.hvacsimplified.in   |   © HVAC Simplified™ — Safe Spaces. Smart Engineering. Stronger Tomorrows.   |   All values are a typical worked example — verify against project-specific design criteria and local code requirements.</t>
  </si>
  <si>
    <t>Correction applied: Section 3's flow-to-CFM conversion has been corrected (see cell comment on the CFM result) — CFM = Q(m³/s) × 60 × 35.3147.</t>
  </si>
  <si>
    <t>Legend:</t>
  </si>
  <si>
    <t>Editable input</t>
  </si>
  <si>
    <t>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</si>
</sst>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"/>
    </font>
    <font>
      <b/>
      <sz val="18"/>
      <color rgb="FF1F3864"/>
      <name val="Arial"/>
      <charset val="1"/>
    </font>
    <font>
      <i/>
      <sz val="10"/>
      <color rgb="FF7F7F7F"/>
      <name val="Arial"/>
      <charset val="1"/>
    </font>
    <font>
      <b/>
      <sz val="11"/>
      <color rgb="FFFFFFFF"/>
      <name val="Arial"/>
      <charset val="1"/>
    </font>
    <font>
      <sz val="9.5"/>
      <color rgb="FF000000"/>
      <name val="Arial"/>
      <charset val="1"/>
    </font>
    <font>
      <b/>
      <sz val="9.5"/>
      <color rgb="FF000000"/>
      <name val="Arial"/>
      <charset val="1"/>
    </font>
    <font>
      <sz val="9.5"/>
      <color rgb="FF0000FF"/>
      <name val="Arial"/>
      <charset val="1"/>
    </font>
    <font>
      <b/>
      <sz val="10"/>
      <color rgb="FFFFFFFF"/>
      <name val="Arial"/>
      <charset val="1"/>
    </font>
    <font>
      <i/>
      <sz val="8.5"/>
      <color rgb="FF7F7F7F"/>
      <name val="Arial"/>
      <charset val="1"/>
    </font>
    <font>
      <b/>
      <sz val="8.5"/>
      <color rgb="FF1F3864"/>
      <name val="Arial"/>
      <charset val="1"/>
    </font>
    <font>
      <i/>
      <sz val="8"/>
      <color rgb="FFC00000"/>
      <name val="Arial"/>
      <charset val="1"/>
    </font>
    <font>
      <b/>
      <sz val="9"/>
      <name val="Arial"/>
      <charset val="1"/>
    </font>
    <font>
      <sz val="9"/>
      <color rgb="FF0000FF"/>
      <name val="Arial"/>
      <charset val="1"/>
    </font>
    <font>
      <sz val="9"/>
      <name val="Arial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2F3"/>
        <bgColor rgb="FFE2EFDA"/>
      </patternFill>
    </fill>
    <fill>
      <patternFill patternType="solid">
        <fgColor rgb="FFFFFFFF"/>
        <bgColor rgb="FFFFF2CC"/>
      </patternFill>
    </fill>
    <fill>
      <patternFill patternType="solid">
        <fgColor rgb="FFE2EFDA"/>
        <bgColor rgb="FFD9E2F3"/>
      </patternFill>
    </fill>
    <fill>
      <patternFill patternType="solid">
        <fgColor rgb="FFFFF2CC"/>
        <bgColor rgb="FFE2EFDA"/>
      </patternFill>
    </fill>
    <fill>
      <patternFill patternType="solid">
        <fgColor rgb="FF2E5395"/>
        <bgColor rgb="FF1F38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5" fillId="5" borderId="1" xfId="0" applyNumberFormat="1" applyFont="1" applyFill="1" applyBorder="1" applyAlignment="1">
      <alignment horizontal="left" vertical="center" wrapText="1" indent="1"/>
    </xf>
    <xf numFmtId="164" fontId="4" fillId="5" borderId="1" xfId="0" applyNumberFormat="1" applyFont="1" applyFill="1" applyBorder="1" applyAlignment="1">
      <alignment horizontal="left" vertical="center" wrapText="1" indent="1"/>
    </xf>
    <xf numFmtId="2" fontId="5" fillId="5" borderId="1" xfId="0" applyNumberFormat="1" applyFont="1" applyFill="1" applyBorder="1" applyAlignment="1">
      <alignment horizontal="left" vertical="center" wrapText="1" indent="1"/>
    </xf>
    <xf numFmtId="3" fontId="4" fillId="5" borderId="1" xfId="0" applyNumberFormat="1" applyFont="1" applyFill="1" applyBorder="1" applyAlignment="1">
      <alignment horizontal="left" vertical="center" wrapText="1" indent="1"/>
    </xf>
    <xf numFmtId="1" fontId="6" fillId="6" borderId="1" xfId="0" applyNumberFormat="1" applyFont="1" applyFill="1" applyBorder="1" applyAlignment="1">
      <alignment horizontal="left" vertical="center" wrapText="1" indent="1"/>
    </xf>
    <xf numFmtId="2" fontId="4" fillId="5" borderId="1" xfId="0" applyNumberFormat="1" applyFont="1" applyFill="1" applyBorder="1" applyAlignment="1">
      <alignment horizontal="left" vertical="center" wrapText="1" indent="1"/>
    </xf>
    <xf numFmtId="0" fontId="7" fillId="7" borderId="0" xfId="0" applyFont="1" applyFill="1" applyBorder="1" applyAlignment="1">
      <alignment horizontal="left" vertical="center" wrapText="1" indent="1"/>
    </xf>
    <xf numFmtId="164" fontId="6" fillId="6" borderId="1" xfId="0" applyNumberFormat="1" applyFont="1" applyFill="1" applyBorder="1" applyAlignment="1">
      <alignment horizontal="left" vertical="center" wrapText="1" indent="1"/>
    </xf>
    <xf numFmtId="3" fontId="5" fillId="5" borderId="1" xfId="0" applyNumberFormat="1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12" fillId="6" borderId="0" xfId="0" applyFont="1" applyFill="1"/>
    <xf numFmtId="0" fontId="13" fillId="5" borderId="0" xfId="0" applyFont="1" applyFill="1"/>
    <xf numFmtId="0" fontId="5" fillId="5" borderId="1" xfId="0" applyFont="1" applyFill="1" applyBorder="1" applyAlignment="1">
      <alignment horizontal="left" vertical="center" wrapText="1" indent="1"/>
    </xf>
    <xf numFmtId="0" fontId="4" fillId="5" borderId="1" xfId="0" applyFont="1" applyFill="1" applyBorder="1" applyAlignment="1">
      <alignment horizontal="left" vertical="center" wrapText="1" inden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E539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999615</xdr:colOff>
      <xdr:row>4</xdr:row>
      <xdr:rowOff>18360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46880" y="0"/>
          <a:ext cx="1047240" cy="1047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0</xdr:colOff>
      <xdr:row>6</xdr:row>
      <xdr:rowOff>0</xdr:rowOff>
    </xdr:from>
    <xdr:to>
      <xdr:col>15</xdr:col>
      <xdr:colOff>266400</xdr:colOff>
      <xdr:row>17</xdr:row>
      <xdr:rowOff>33840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046880" y="1409760"/>
          <a:ext cx="2381040" cy="212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0</xdr:colOff>
      <xdr:row>35</xdr:row>
      <xdr:rowOff>156240</xdr:rowOff>
    </xdr:from>
    <xdr:to>
      <xdr:col>15</xdr:col>
      <xdr:colOff>266400</xdr:colOff>
      <xdr:row>42</xdr:row>
      <xdr:rowOff>162720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0046880" y="8267760"/>
          <a:ext cx="2381040" cy="133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64"/>
  <sheetViews>
    <sheetView showGridLines="0" tabSelected="1" zoomScaleNormal="100" workbookViewId="0">
      <pane ySplit="5" topLeftCell="A6" activePane="bottomLeft" state="frozen"/>
      <selection pane="bottomLeft" activeCell="T13" sqref="T13"/>
    </sheetView>
  </sheetViews>
  <sheetFormatPr defaultColWidth="8.7109375" defaultRowHeight="15" x14ac:dyDescent="0.25"/>
  <cols>
    <col min="1" max="1" width="2.42578125" customWidth="1"/>
    <col min="2" max="3" width="15" customWidth="1"/>
    <col min="4" max="6" width="12.42578125" customWidth="1"/>
    <col min="7" max="7" width="2.42578125" customWidth="1"/>
    <col min="8" max="9" width="15" customWidth="1"/>
    <col min="10" max="12" width="12.42578125" customWidth="1"/>
    <col min="13" max="13" width="2.42578125" customWidth="1"/>
    <col min="14" max="15" width="15" customWidth="1"/>
    <col min="16" max="17" width="12.42578125" customWidth="1"/>
    <col min="18" max="18" width="3" customWidth="1"/>
    <col min="19" max="19" width="2.42578125" customWidth="1"/>
  </cols>
  <sheetData>
    <row r="1" spans="2:18" ht="21.75" customHeight="1" x14ac:dyDescent="0.25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2:18" ht="21.75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8" ht="21.7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2:18" ht="15.75" customHeight="1" x14ac:dyDescent="0.25">
      <c r="B4" s="13" t="s">
        <v>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6" spans="2:18" ht="15" customHeight="1" x14ac:dyDescent="0.25">
      <c r="B6" s="12" t="s">
        <v>2</v>
      </c>
      <c r="C6" s="12"/>
      <c r="D6" s="12"/>
      <c r="E6" s="12"/>
      <c r="F6" s="12"/>
      <c r="H6" s="12" t="s">
        <v>3</v>
      </c>
      <c r="I6" s="12"/>
      <c r="J6" s="12"/>
      <c r="K6" s="12"/>
      <c r="L6" s="12"/>
      <c r="N6" s="12" t="s">
        <v>4</v>
      </c>
      <c r="O6" s="12"/>
      <c r="P6" s="12"/>
      <c r="Q6" s="12"/>
      <c r="R6" s="12"/>
    </row>
    <row r="7" spans="2:18" ht="15" customHeight="1" x14ac:dyDescent="0.25">
      <c r="B7" s="11" t="s">
        <v>5</v>
      </c>
      <c r="C7" s="11"/>
      <c r="D7" s="10" t="s">
        <v>6</v>
      </c>
      <c r="E7" s="10"/>
      <c r="F7" s="10"/>
      <c r="H7" s="11" t="s">
        <v>7</v>
      </c>
      <c r="I7" s="11"/>
      <c r="J7" s="10" t="s">
        <v>8</v>
      </c>
      <c r="K7" s="10"/>
      <c r="L7" s="10"/>
    </row>
    <row r="8" spans="2:18" ht="15" customHeight="1" x14ac:dyDescent="0.25">
      <c r="B8" s="11" t="s">
        <v>9</v>
      </c>
      <c r="C8" s="11"/>
      <c r="D8" s="10" t="s">
        <v>10</v>
      </c>
      <c r="E8" s="10"/>
      <c r="F8" s="10"/>
      <c r="H8" s="11" t="s">
        <v>11</v>
      </c>
      <c r="I8" s="11"/>
      <c r="J8" s="9">
        <f>D10*D11*D12</f>
        <v>7200</v>
      </c>
      <c r="K8" s="9"/>
      <c r="L8" s="9"/>
    </row>
    <row r="9" spans="2:18" ht="15" customHeight="1" x14ac:dyDescent="0.25">
      <c r="B9" s="11" t="s">
        <v>12</v>
      </c>
      <c r="C9" s="11"/>
      <c r="D9" s="10" t="s">
        <v>13</v>
      </c>
      <c r="E9" s="10"/>
      <c r="F9" s="10"/>
    </row>
    <row r="10" spans="2:18" ht="15" customHeight="1" x14ac:dyDescent="0.25">
      <c r="B10" s="11" t="s">
        <v>14</v>
      </c>
      <c r="C10" s="11"/>
      <c r="D10" s="8">
        <v>60</v>
      </c>
      <c r="E10" s="8"/>
      <c r="F10" s="8"/>
      <c r="H10" s="7" t="s">
        <v>15</v>
      </c>
      <c r="I10" s="7"/>
      <c r="J10" s="7"/>
      <c r="K10" s="7"/>
      <c r="L10" s="7"/>
    </row>
    <row r="11" spans="2:18" ht="15" customHeight="1" x14ac:dyDescent="0.25">
      <c r="B11" s="11" t="s">
        <v>16</v>
      </c>
      <c r="C11" s="11"/>
      <c r="D11" s="8">
        <v>40</v>
      </c>
      <c r="E11" s="8"/>
      <c r="F11" s="8"/>
      <c r="H11" s="11" t="s">
        <v>7</v>
      </c>
      <c r="I11" s="11"/>
      <c r="J11" s="10" t="s">
        <v>17</v>
      </c>
      <c r="K11" s="10"/>
      <c r="L11" s="10"/>
    </row>
    <row r="12" spans="2:18" ht="15" customHeight="1" x14ac:dyDescent="0.25">
      <c r="B12" s="11" t="s">
        <v>18</v>
      </c>
      <c r="C12" s="11"/>
      <c r="D12" s="8">
        <v>3</v>
      </c>
      <c r="E12" s="8"/>
      <c r="F12" s="8"/>
      <c r="H12" s="11" t="s">
        <v>19</v>
      </c>
      <c r="I12" s="11"/>
      <c r="J12" s="9">
        <f>D16*J8</f>
        <v>72000</v>
      </c>
      <c r="K12" s="9"/>
      <c r="L12" s="9"/>
    </row>
    <row r="13" spans="2:18" ht="15" customHeight="1" x14ac:dyDescent="0.25">
      <c r="B13" s="11" t="s">
        <v>20</v>
      </c>
      <c r="C13" s="11"/>
      <c r="D13" s="10" t="s">
        <v>21</v>
      </c>
      <c r="E13" s="10"/>
      <c r="F13" s="10"/>
      <c r="H13" s="11" t="s">
        <v>22</v>
      </c>
      <c r="I13" s="11"/>
      <c r="J13" s="6">
        <f>J12/3600</f>
        <v>20</v>
      </c>
      <c r="K13" s="6"/>
      <c r="L13" s="6"/>
    </row>
    <row r="14" spans="2:18" ht="15" customHeight="1" x14ac:dyDescent="0.25">
      <c r="B14" s="11" t="s">
        <v>23</v>
      </c>
      <c r="C14" s="11"/>
      <c r="D14" s="10" t="s">
        <v>24</v>
      </c>
      <c r="E14" s="10"/>
      <c r="F14" s="10"/>
      <c r="H14" s="11" t="s">
        <v>25</v>
      </c>
      <c r="I14" s="11"/>
      <c r="J14" s="9">
        <f>J13*60*35.3147</f>
        <v>42377.64</v>
      </c>
      <c r="K14" s="9"/>
      <c r="L14" s="9"/>
    </row>
    <row r="15" spans="2:18" ht="15" customHeight="1" x14ac:dyDescent="0.25">
      <c r="B15" s="11" t="s">
        <v>26</v>
      </c>
      <c r="C15" s="11"/>
      <c r="D15" s="10" t="s">
        <v>27</v>
      </c>
      <c r="E15" s="10"/>
      <c r="F15" s="10"/>
    </row>
    <row r="16" spans="2:18" ht="15" customHeight="1" x14ac:dyDescent="0.25">
      <c r="B16" s="11" t="s">
        <v>28</v>
      </c>
      <c r="C16" s="11"/>
      <c r="D16" s="5">
        <v>10</v>
      </c>
      <c r="E16" s="5"/>
      <c r="F16" s="5"/>
    </row>
    <row r="20" spans="2:18" ht="15" customHeight="1" x14ac:dyDescent="0.25">
      <c r="B20" s="12" t="s">
        <v>29</v>
      </c>
      <c r="C20" s="12"/>
      <c r="D20" s="12"/>
      <c r="E20" s="12"/>
      <c r="F20" s="12"/>
      <c r="H20" s="12" t="s">
        <v>30</v>
      </c>
      <c r="I20" s="12"/>
      <c r="J20" s="12"/>
      <c r="K20" s="12"/>
      <c r="L20" s="12"/>
      <c r="N20" s="12" t="s">
        <v>31</v>
      </c>
      <c r="O20" s="12"/>
      <c r="P20" s="12"/>
      <c r="Q20" s="12"/>
      <c r="R20" s="12"/>
    </row>
    <row r="21" spans="2:18" ht="15" customHeight="1" x14ac:dyDescent="0.25">
      <c r="B21" s="11" t="s">
        <v>32</v>
      </c>
      <c r="C21" s="11"/>
      <c r="D21" s="8">
        <v>10</v>
      </c>
      <c r="E21" s="8"/>
      <c r="F21" s="8"/>
      <c r="H21" s="11" t="s">
        <v>33</v>
      </c>
      <c r="I21" s="11"/>
      <c r="J21" s="5">
        <v>2</v>
      </c>
      <c r="K21" s="5"/>
      <c r="L21" s="5"/>
      <c r="N21" s="11" t="s">
        <v>34</v>
      </c>
      <c r="O21" s="11"/>
      <c r="P21" s="5">
        <v>250</v>
      </c>
      <c r="Q21" s="5"/>
      <c r="R21" s="5"/>
    </row>
    <row r="22" spans="2:18" ht="15" customHeight="1" x14ac:dyDescent="0.25">
      <c r="B22" s="11" t="s">
        <v>35</v>
      </c>
      <c r="C22" s="11"/>
      <c r="D22" s="6">
        <f>J13</f>
        <v>20</v>
      </c>
      <c r="E22" s="6"/>
      <c r="F22" s="6"/>
      <c r="H22" s="11" t="s">
        <v>36</v>
      </c>
      <c r="I22" s="11"/>
      <c r="J22" s="4">
        <f>J12/J21</f>
        <v>36000</v>
      </c>
      <c r="K22" s="4"/>
      <c r="L22" s="4"/>
      <c r="N22" s="11" t="s">
        <v>37</v>
      </c>
      <c r="O22" s="11"/>
      <c r="P22" s="5">
        <v>150</v>
      </c>
      <c r="Q22" s="5"/>
      <c r="R22" s="5"/>
    </row>
    <row r="23" spans="2:18" ht="23.85" customHeight="1" x14ac:dyDescent="0.25">
      <c r="B23" s="11" t="s">
        <v>38</v>
      </c>
      <c r="C23" s="11"/>
      <c r="D23" s="6">
        <f>D22/D21</f>
        <v>2</v>
      </c>
      <c r="E23" s="6"/>
      <c r="F23" s="6"/>
      <c r="H23" s="11" t="s">
        <v>39</v>
      </c>
      <c r="I23" s="11"/>
      <c r="J23" s="6">
        <f>J22/3600</f>
        <v>10</v>
      </c>
      <c r="K23" s="6"/>
      <c r="L23" s="6"/>
      <c r="N23" s="11" t="s">
        <v>40</v>
      </c>
      <c r="O23" s="11"/>
      <c r="P23" s="5">
        <v>100</v>
      </c>
      <c r="Q23" s="5"/>
      <c r="R23" s="5"/>
    </row>
    <row r="24" spans="2:18" ht="15" customHeight="1" x14ac:dyDescent="0.25">
      <c r="B24" s="11" t="s">
        <v>41</v>
      </c>
      <c r="C24" s="11"/>
      <c r="D24" s="8">
        <v>1.5</v>
      </c>
      <c r="E24" s="8"/>
      <c r="F24" s="8"/>
      <c r="H24" s="11" t="s">
        <v>42</v>
      </c>
      <c r="I24" s="11"/>
      <c r="J24" s="8">
        <v>10</v>
      </c>
      <c r="K24" s="8"/>
      <c r="L24" s="8"/>
      <c r="N24" s="11" t="s">
        <v>43</v>
      </c>
      <c r="O24" s="11"/>
      <c r="P24" s="5">
        <v>100</v>
      </c>
      <c r="Q24" s="5"/>
      <c r="R24" s="5"/>
    </row>
    <row r="25" spans="2:18" ht="15" customHeight="1" x14ac:dyDescent="0.25">
      <c r="B25" s="11" t="s">
        <v>44</v>
      </c>
      <c r="C25" s="11"/>
      <c r="D25" s="6">
        <f>SQRT(D23/D24)</f>
        <v>1.1547005383792515</v>
      </c>
      <c r="E25" s="6"/>
      <c r="F25" s="6"/>
      <c r="H25" s="11" t="s">
        <v>45</v>
      </c>
      <c r="I25" s="11"/>
      <c r="J25" s="6">
        <f>J23/J24</f>
        <v>1</v>
      </c>
      <c r="K25" s="6"/>
      <c r="L25" s="6"/>
      <c r="N25" s="11" t="s">
        <v>46</v>
      </c>
      <c r="O25" s="11"/>
      <c r="P25" s="5">
        <v>100</v>
      </c>
      <c r="Q25" s="5"/>
      <c r="R25" s="5"/>
    </row>
    <row r="26" spans="2:18" ht="23.85" customHeight="1" x14ac:dyDescent="0.25">
      <c r="B26" s="11" t="s">
        <v>47</v>
      </c>
      <c r="C26" s="11"/>
      <c r="D26" s="6">
        <f>D24*D25</f>
        <v>1.7320508075688772</v>
      </c>
      <c r="E26" s="6"/>
      <c r="F26" s="6"/>
      <c r="H26" s="11" t="s">
        <v>48</v>
      </c>
      <c r="I26" s="11"/>
      <c r="J26" s="5">
        <v>1000</v>
      </c>
      <c r="K26" s="5"/>
      <c r="L26" s="5"/>
      <c r="N26" s="11" t="s">
        <v>49</v>
      </c>
      <c r="O26" s="11"/>
      <c r="P26" s="9">
        <f>SUM(P21,P22,P23,P24,P25)</f>
        <v>700</v>
      </c>
      <c r="Q26" s="9"/>
      <c r="R26" s="9"/>
    </row>
    <row r="27" spans="2:18" ht="15" customHeight="1" x14ac:dyDescent="0.25">
      <c r="B27" s="11" t="s">
        <v>50</v>
      </c>
      <c r="C27" s="11"/>
      <c r="D27" s="5">
        <v>1800</v>
      </c>
      <c r="E27" s="5"/>
      <c r="F27" s="5"/>
      <c r="H27" s="11" t="s">
        <v>51</v>
      </c>
      <c r="I27" s="11"/>
      <c r="J27" s="5">
        <v>1000</v>
      </c>
      <c r="K27" s="5"/>
      <c r="L27" s="5"/>
    </row>
    <row r="28" spans="2:18" ht="15" customHeight="1" x14ac:dyDescent="0.25">
      <c r="B28" s="11" t="s">
        <v>52</v>
      </c>
      <c r="C28" s="11"/>
      <c r="D28" s="5">
        <v>1200</v>
      </c>
      <c r="E28" s="5"/>
      <c r="F28" s="5"/>
      <c r="H28" s="11" t="s">
        <v>53</v>
      </c>
      <c r="I28" s="11"/>
      <c r="J28" s="6">
        <f>(J26/1000)*(J27/1000)</f>
        <v>1</v>
      </c>
      <c r="K28" s="6"/>
      <c r="L28" s="6"/>
    </row>
    <row r="29" spans="2:18" ht="15" customHeight="1" x14ac:dyDescent="0.25">
      <c r="B29" s="11" t="s">
        <v>54</v>
      </c>
      <c r="C29" s="11"/>
      <c r="D29" s="6">
        <f>(D27/1000)*(D28/1000)</f>
        <v>2.16</v>
      </c>
      <c r="E29" s="6"/>
      <c r="F29" s="6"/>
      <c r="H29" s="11" t="s">
        <v>55</v>
      </c>
      <c r="I29" s="11"/>
      <c r="J29" s="3">
        <f>J23/J28</f>
        <v>10</v>
      </c>
      <c r="K29" s="3"/>
      <c r="L29" s="3"/>
    </row>
    <row r="30" spans="2:18" ht="15" customHeight="1" x14ac:dyDescent="0.25">
      <c r="B30" s="11" t="s">
        <v>56</v>
      </c>
      <c r="C30" s="11"/>
      <c r="D30" s="3">
        <f>D22/D29</f>
        <v>9.2592592592592595</v>
      </c>
      <c r="E30" s="3"/>
      <c r="F30" s="3"/>
    </row>
    <row r="37" spans="2:18" ht="15" customHeight="1" x14ac:dyDescent="0.25">
      <c r="B37" s="12" t="s">
        <v>57</v>
      </c>
      <c r="C37" s="12"/>
      <c r="D37" s="12"/>
      <c r="E37" s="12"/>
      <c r="F37" s="12"/>
      <c r="H37" s="12" t="s">
        <v>58</v>
      </c>
      <c r="I37" s="12"/>
      <c r="J37" s="12"/>
      <c r="K37" s="12"/>
      <c r="L37" s="12"/>
      <c r="N37" s="12" t="s">
        <v>59</v>
      </c>
      <c r="O37" s="12"/>
      <c r="P37" s="12"/>
      <c r="Q37" s="12"/>
      <c r="R37" s="12"/>
    </row>
    <row r="38" spans="2:18" ht="15" customHeight="1" x14ac:dyDescent="0.25">
      <c r="B38" s="11" t="s">
        <v>60</v>
      </c>
      <c r="C38" s="11"/>
      <c r="D38" s="4">
        <f>J22</f>
        <v>36000</v>
      </c>
      <c r="E38" s="4"/>
      <c r="F38" s="4"/>
      <c r="H38" s="11" t="s">
        <v>61</v>
      </c>
      <c r="I38" s="11"/>
      <c r="J38" s="2">
        <f>D16</f>
        <v>10</v>
      </c>
      <c r="K38" s="2"/>
      <c r="L38" s="2"/>
    </row>
    <row r="39" spans="2:18" ht="15" customHeight="1" x14ac:dyDescent="0.25">
      <c r="B39" s="11" t="s">
        <v>62</v>
      </c>
      <c r="C39" s="11"/>
      <c r="D39" s="4">
        <f>J23*60*35.3147</f>
        <v>21188.82</v>
      </c>
      <c r="E39" s="4"/>
      <c r="F39" s="4"/>
      <c r="H39" s="11" t="s">
        <v>63</v>
      </c>
      <c r="I39" s="11"/>
      <c r="J39" s="1">
        <f>J12/J8</f>
        <v>10</v>
      </c>
      <c r="K39" s="1"/>
      <c r="L39" s="1"/>
    </row>
    <row r="40" spans="2:18" ht="15" customHeight="1" x14ac:dyDescent="0.25">
      <c r="B40" s="11" t="s">
        <v>64</v>
      </c>
      <c r="C40" s="11"/>
      <c r="D40" s="4">
        <f>P26</f>
        <v>700</v>
      </c>
      <c r="E40" s="4"/>
      <c r="F40" s="4"/>
      <c r="H40" s="11" t="s">
        <v>65</v>
      </c>
      <c r="I40" s="11"/>
      <c r="J40" s="17" t="str">
        <f>IF(ROUND(J39,1)=ROUND(J38,1),"OK ✓","REVIEW ✗")</f>
        <v>OK ✓</v>
      </c>
      <c r="K40" s="17"/>
      <c r="L40" s="17"/>
    </row>
    <row r="41" spans="2:18" ht="15" customHeight="1" x14ac:dyDescent="0.25">
      <c r="B41" s="11" t="s">
        <v>66</v>
      </c>
      <c r="C41" s="11"/>
      <c r="D41" s="10" t="s">
        <v>67</v>
      </c>
      <c r="E41" s="10"/>
      <c r="F41" s="10"/>
    </row>
    <row r="42" spans="2:18" ht="15" customHeight="1" x14ac:dyDescent="0.25">
      <c r="B42" s="11" t="s">
        <v>68</v>
      </c>
      <c r="C42" s="11"/>
      <c r="D42" s="10" t="s">
        <v>69</v>
      </c>
      <c r="E42" s="10"/>
      <c r="F42" s="10"/>
      <c r="H42" s="7" t="s">
        <v>70</v>
      </c>
      <c r="I42" s="7"/>
      <c r="J42" s="7"/>
      <c r="K42" s="7"/>
      <c r="L42" s="7"/>
    </row>
    <row r="43" spans="2:18" ht="15" customHeight="1" x14ac:dyDescent="0.25">
      <c r="B43" s="11" t="s">
        <v>71</v>
      </c>
      <c r="C43" s="11"/>
      <c r="D43" s="5">
        <v>2</v>
      </c>
      <c r="E43" s="5"/>
      <c r="F43" s="5"/>
      <c r="H43" s="11" t="s">
        <v>72</v>
      </c>
      <c r="I43" s="11"/>
      <c r="J43" s="18" t="str">
        <f>"Provide "&amp;J21&amp;" shafts, "&amp;TEXT(1/J21,"0%")&amp;" capacity each"</f>
        <v>Provide 2 shafts, 50% capacity each</v>
      </c>
      <c r="K43" s="18"/>
      <c r="L43" s="18"/>
    </row>
    <row r="44" spans="2:18" ht="15" customHeight="1" x14ac:dyDescent="0.25">
      <c r="B44" s="11" t="s">
        <v>73</v>
      </c>
      <c r="C44" s="11"/>
      <c r="D44" s="10" t="s">
        <v>74</v>
      </c>
      <c r="E44" s="10"/>
      <c r="F44" s="10"/>
      <c r="H44" s="11" t="s">
        <v>75</v>
      </c>
      <c r="I44" s="11"/>
      <c r="J44" s="10" t="s">
        <v>76</v>
      </c>
      <c r="K44" s="10"/>
      <c r="L44" s="10"/>
    </row>
    <row r="45" spans="2:18" ht="23.85" customHeight="1" x14ac:dyDescent="0.25">
      <c r="B45" s="11" t="s">
        <v>77</v>
      </c>
      <c r="C45" s="11"/>
      <c r="D45" s="10" t="s">
        <v>78</v>
      </c>
      <c r="E45" s="10"/>
      <c r="F45" s="10"/>
      <c r="H45" s="11" t="s">
        <v>79</v>
      </c>
      <c r="I45" s="11"/>
      <c r="J45" s="10" t="s">
        <v>80</v>
      </c>
      <c r="K45" s="10"/>
      <c r="L45" s="10"/>
    </row>
    <row r="46" spans="2:18" ht="23.85" customHeight="1" x14ac:dyDescent="0.25">
      <c r="B46" s="11" t="s">
        <v>81</v>
      </c>
      <c r="C46" s="11"/>
      <c r="D46" s="10" t="s">
        <v>82</v>
      </c>
      <c r="E46" s="10"/>
      <c r="F46" s="10"/>
      <c r="H46" s="11" t="s">
        <v>83</v>
      </c>
      <c r="I46" s="11"/>
      <c r="J46" s="10" t="s">
        <v>84</v>
      </c>
      <c r="K46" s="10"/>
      <c r="L46" s="10"/>
    </row>
    <row r="49" spans="2:18" ht="15" customHeight="1" x14ac:dyDescent="0.25">
      <c r="B49" s="12" t="s">
        <v>85</v>
      </c>
      <c r="C49" s="12"/>
      <c r="D49" s="12"/>
      <c r="E49" s="12"/>
      <c r="F49" s="12"/>
      <c r="H49" s="12" t="s">
        <v>86</v>
      </c>
      <c r="I49" s="12"/>
      <c r="J49" s="12"/>
      <c r="K49" s="12"/>
      <c r="L49" s="12"/>
      <c r="N49" s="12" t="s">
        <v>87</v>
      </c>
      <c r="O49" s="12"/>
      <c r="P49" s="12"/>
      <c r="Q49" s="12"/>
      <c r="R49" s="12"/>
    </row>
    <row r="50" spans="2:18" ht="23.85" customHeight="1" x14ac:dyDescent="0.25">
      <c r="B50" s="11" t="s">
        <v>88</v>
      </c>
      <c r="C50" s="11"/>
      <c r="D50" s="10" t="s">
        <v>89</v>
      </c>
      <c r="E50" s="10"/>
      <c r="F50" s="10"/>
      <c r="H50" s="11" t="s">
        <v>90</v>
      </c>
      <c r="I50" s="11"/>
      <c r="J50" s="4">
        <f>J8</f>
        <v>7200</v>
      </c>
      <c r="K50" s="4"/>
      <c r="L50" s="4"/>
      <c r="N50" s="11" t="s">
        <v>91</v>
      </c>
      <c r="O50" s="11"/>
      <c r="P50" s="10" t="s">
        <v>92</v>
      </c>
      <c r="Q50" s="10"/>
      <c r="R50" s="10"/>
    </row>
    <row r="51" spans="2:18" ht="23.85" customHeight="1" x14ac:dyDescent="0.25">
      <c r="B51" s="11" t="s">
        <v>93</v>
      </c>
      <c r="C51" s="11"/>
      <c r="D51" s="10" t="s">
        <v>94</v>
      </c>
      <c r="E51" s="10"/>
      <c r="F51" s="10"/>
      <c r="H51" s="11" t="s">
        <v>95</v>
      </c>
      <c r="I51" s="11"/>
      <c r="J51" s="4">
        <f>J12</f>
        <v>72000</v>
      </c>
      <c r="K51" s="4"/>
      <c r="L51" s="4"/>
      <c r="N51" s="11" t="s">
        <v>96</v>
      </c>
      <c r="O51" s="11"/>
      <c r="P51" s="10" t="s">
        <v>97</v>
      </c>
      <c r="Q51" s="10"/>
      <c r="R51" s="10"/>
    </row>
    <row r="52" spans="2:18" ht="23.85" customHeight="1" x14ac:dyDescent="0.25">
      <c r="B52" s="11" t="s">
        <v>98</v>
      </c>
      <c r="C52" s="11"/>
      <c r="D52" s="10" t="s">
        <v>99</v>
      </c>
      <c r="E52" s="10"/>
      <c r="F52" s="10"/>
      <c r="H52" s="11" t="s">
        <v>100</v>
      </c>
      <c r="I52" s="11"/>
      <c r="J52" s="2">
        <f>J38</f>
        <v>10</v>
      </c>
      <c r="K52" s="2"/>
      <c r="L52" s="2"/>
      <c r="N52" s="11" t="s">
        <v>101</v>
      </c>
      <c r="O52" s="11"/>
      <c r="P52" s="10" t="s">
        <v>102</v>
      </c>
      <c r="Q52" s="10"/>
      <c r="R52" s="10"/>
    </row>
    <row r="53" spans="2:18" ht="23.85" customHeight="1" x14ac:dyDescent="0.25">
      <c r="B53" s="11" t="s">
        <v>103</v>
      </c>
      <c r="C53" s="11"/>
      <c r="D53" s="10" t="s">
        <v>104</v>
      </c>
      <c r="E53" s="10"/>
      <c r="F53" s="10"/>
      <c r="H53" s="11" t="s">
        <v>105</v>
      </c>
      <c r="I53" s="11"/>
      <c r="J53" s="18" t="str">
        <f>D27&amp;" x "&amp;D28</f>
        <v>1800 x 1200</v>
      </c>
      <c r="K53" s="18"/>
      <c r="L53" s="18"/>
      <c r="N53" s="11" t="s">
        <v>106</v>
      </c>
      <c r="O53" s="11"/>
      <c r="P53" s="10" t="s">
        <v>107</v>
      </c>
      <c r="Q53" s="10"/>
      <c r="R53" s="10"/>
    </row>
    <row r="54" spans="2:18" ht="23.85" customHeight="1" x14ac:dyDescent="0.25">
      <c r="B54" s="11" t="s">
        <v>108</v>
      </c>
      <c r="C54" s="11"/>
      <c r="D54" s="10" t="s">
        <v>109</v>
      </c>
      <c r="E54" s="10"/>
      <c r="F54" s="10"/>
      <c r="H54" s="11" t="s">
        <v>110</v>
      </c>
      <c r="I54" s="11"/>
      <c r="J54" s="18" t="str">
        <f>J26&amp;" x "&amp;J27</f>
        <v>1000 x 1000</v>
      </c>
      <c r="K54" s="18"/>
      <c r="L54" s="18"/>
      <c r="N54" s="11" t="s">
        <v>111</v>
      </c>
      <c r="O54" s="11"/>
      <c r="P54" s="10" t="s">
        <v>112</v>
      </c>
      <c r="Q54" s="10"/>
      <c r="R54" s="10"/>
    </row>
    <row r="55" spans="2:18" ht="35.1" customHeight="1" x14ac:dyDescent="0.25">
      <c r="H55" s="11" t="s">
        <v>113</v>
      </c>
      <c r="I55" s="11"/>
      <c r="J55" s="17" t="str">
        <f>J21&amp;" x "&amp;TEXT(J22,"#,##0")&amp;" m³/hr @ "&amp;TEXT(P26,"#,##0")&amp;" Pa"</f>
        <v>2 x 36,000 m³/hr @ 700 Pa</v>
      </c>
      <c r="K55" s="17"/>
      <c r="L55" s="17"/>
      <c r="N55" s="11" t="s">
        <v>114</v>
      </c>
      <c r="O55" s="11"/>
      <c r="P55" s="10" t="s">
        <v>115</v>
      </c>
      <c r="Q55" s="10"/>
      <c r="R55" s="10"/>
    </row>
    <row r="56" spans="2:18" ht="15" customHeight="1" x14ac:dyDescent="0.25">
      <c r="H56" s="11" t="s">
        <v>116</v>
      </c>
      <c r="I56" s="11"/>
      <c r="J56" s="10" t="s">
        <v>117</v>
      </c>
      <c r="K56" s="10"/>
      <c r="L56" s="10"/>
    </row>
    <row r="57" spans="2:18" ht="15" customHeight="1" x14ac:dyDescent="0.25">
      <c r="H57" s="11" t="s">
        <v>73</v>
      </c>
      <c r="I57" s="11"/>
      <c r="J57" s="10" t="s">
        <v>118</v>
      </c>
      <c r="K57" s="10"/>
      <c r="L57" s="10"/>
    </row>
    <row r="60" spans="2:18" x14ac:dyDescent="0.25">
      <c r="B60" s="19" t="s">
        <v>119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</row>
    <row r="61" spans="2:18" x14ac:dyDescent="0.25">
      <c r="B61" s="20" t="s">
        <v>120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</row>
    <row r="62" spans="2:18" x14ac:dyDescent="0.25">
      <c r="B62" s="21" t="s">
        <v>121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</row>
    <row r="64" spans="2:18" x14ac:dyDescent="0.25">
      <c r="B64" s="22" t="s">
        <v>122</v>
      </c>
      <c r="C64" s="22"/>
      <c r="D64" s="15" t="s">
        <v>123</v>
      </c>
      <c r="F64" s="16" t="s">
        <v>124</v>
      </c>
    </row>
  </sheetData>
  <mergeCells count="172">
    <mergeCell ref="H56:I56"/>
    <mergeCell ref="J56:L56"/>
    <mergeCell ref="H57:I57"/>
    <mergeCell ref="J57:L57"/>
    <mergeCell ref="B60:R60"/>
    <mergeCell ref="B61:R61"/>
    <mergeCell ref="B62:R62"/>
    <mergeCell ref="B64:C64"/>
    <mergeCell ref="B54:C54"/>
    <mergeCell ref="D54:F54"/>
    <mergeCell ref="H54:I54"/>
    <mergeCell ref="J54:L54"/>
    <mergeCell ref="N54:O54"/>
    <mergeCell ref="P54:R54"/>
    <mergeCell ref="H55:I55"/>
    <mergeCell ref="J55:L55"/>
    <mergeCell ref="N55:O55"/>
    <mergeCell ref="P55:R55"/>
    <mergeCell ref="B52:C52"/>
    <mergeCell ref="D52:F52"/>
    <mergeCell ref="H52:I52"/>
    <mergeCell ref="J52:L52"/>
    <mergeCell ref="N52:O52"/>
    <mergeCell ref="P52:R52"/>
    <mergeCell ref="B53:C53"/>
    <mergeCell ref="D53:F53"/>
    <mergeCell ref="H53:I53"/>
    <mergeCell ref="J53:L53"/>
    <mergeCell ref="N53:O53"/>
    <mergeCell ref="P53:R53"/>
    <mergeCell ref="N49:R49"/>
    <mergeCell ref="B50:C50"/>
    <mergeCell ref="D50:F50"/>
    <mergeCell ref="H50:I50"/>
    <mergeCell ref="J50:L50"/>
    <mergeCell ref="N50:O50"/>
    <mergeCell ref="P50:R50"/>
    <mergeCell ref="B51:C51"/>
    <mergeCell ref="D51:F51"/>
    <mergeCell ref="H51:I51"/>
    <mergeCell ref="J51:L51"/>
    <mergeCell ref="N51:O51"/>
    <mergeCell ref="P51:R51"/>
    <mergeCell ref="B45:C45"/>
    <mergeCell ref="D45:F45"/>
    <mergeCell ref="H45:I45"/>
    <mergeCell ref="J45:L45"/>
    <mergeCell ref="B46:C46"/>
    <mergeCell ref="D46:F46"/>
    <mergeCell ref="H46:I46"/>
    <mergeCell ref="J46:L46"/>
    <mergeCell ref="B49:F49"/>
    <mergeCell ref="H49:L49"/>
    <mergeCell ref="B42:C42"/>
    <mergeCell ref="D42:F42"/>
    <mergeCell ref="H42:L42"/>
    <mergeCell ref="B43:C43"/>
    <mergeCell ref="D43:F43"/>
    <mergeCell ref="H43:I43"/>
    <mergeCell ref="J43:L43"/>
    <mergeCell ref="B44:C44"/>
    <mergeCell ref="D44:F44"/>
    <mergeCell ref="H44:I44"/>
    <mergeCell ref="J44:L44"/>
    <mergeCell ref="B39:C39"/>
    <mergeCell ref="D39:F39"/>
    <mergeCell ref="H39:I39"/>
    <mergeCell ref="J39:L39"/>
    <mergeCell ref="B40:C40"/>
    <mergeCell ref="D40:F40"/>
    <mergeCell ref="H40:I40"/>
    <mergeCell ref="J40:L40"/>
    <mergeCell ref="B41:C41"/>
    <mergeCell ref="D41:F41"/>
    <mergeCell ref="B30:C30"/>
    <mergeCell ref="D30:F30"/>
    <mergeCell ref="B37:F37"/>
    <mergeCell ref="H37:L37"/>
    <mergeCell ref="N37:R37"/>
    <mergeCell ref="B38:C38"/>
    <mergeCell ref="D38:F38"/>
    <mergeCell ref="H38:I38"/>
    <mergeCell ref="J38:L38"/>
    <mergeCell ref="B27:C27"/>
    <mergeCell ref="D27:F27"/>
    <mergeCell ref="H27:I27"/>
    <mergeCell ref="J27:L27"/>
    <mergeCell ref="B28:C28"/>
    <mergeCell ref="D28:F28"/>
    <mergeCell ref="H28:I28"/>
    <mergeCell ref="J28:L28"/>
    <mergeCell ref="B29:C29"/>
    <mergeCell ref="D29:F29"/>
    <mergeCell ref="H29:I29"/>
    <mergeCell ref="J29:L29"/>
    <mergeCell ref="B25:C25"/>
    <mergeCell ref="D25:F25"/>
    <mergeCell ref="H25:I25"/>
    <mergeCell ref="J25:L25"/>
    <mergeCell ref="N25:O25"/>
    <mergeCell ref="P25:R25"/>
    <mergeCell ref="B26:C26"/>
    <mergeCell ref="D26:F26"/>
    <mergeCell ref="H26:I26"/>
    <mergeCell ref="J26:L26"/>
    <mergeCell ref="N26:O26"/>
    <mergeCell ref="P26:R26"/>
    <mergeCell ref="B23:C23"/>
    <mergeCell ref="D23:F23"/>
    <mergeCell ref="H23:I23"/>
    <mergeCell ref="J23:L23"/>
    <mergeCell ref="N23:O23"/>
    <mergeCell ref="P23:R23"/>
    <mergeCell ref="B24:C24"/>
    <mergeCell ref="D24:F24"/>
    <mergeCell ref="H24:I24"/>
    <mergeCell ref="J24:L24"/>
    <mergeCell ref="N24:O24"/>
    <mergeCell ref="P24:R24"/>
    <mergeCell ref="N20:R20"/>
    <mergeCell ref="B21:C21"/>
    <mergeCell ref="D21:F21"/>
    <mergeCell ref="H21:I21"/>
    <mergeCell ref="J21:L21"/>
    <mergeCell ref="N21:O21"/>
    <mergeCell ref="P21:R21"/>
    <mergeCell ref="B22:C22"/>
    <mergeCell ref="D22:F22"/>
    <mergeCell ref="H22:I22"/>
    <mergeCell ref="J22:L22"/>
    <mergeCell ref="N22:O22"/>
    <mergeCell ref="P22:R22"/>
    <mergeCell ref="B14:C14"/>
    <mergeCell ref="D14:F14"/>
    <mergeCell ref="H14:I14"/>
    <mergeCell ref="J14:L14"/>
    <mergeCell ref="B15:C15"/>
    <mergeCell ref="D15:F15"/>
    <mergeCell ref="B16:C16"/>
    <mergeCell ref="D16:F16"/>
    <mergeCell ref="B20:F20"/>
    <mergeCell ref="H20:L20"/>
    <mergeCell ref="B11:C11"/>
    <mergeCell ref="D11:F11"/>
    <mergeCell ref="H11:I11"/>
    <mergeCell ref="J11:L11"/>
    <mergeCell ref="B12:C12"/>
    <mergeCell ref="D12:F12"/>
    <mergeCell ref="H12:I12"/>
    <mergeCell ref="J12:L12"/>
    <mergeCell ref="B13:C13"/>
    <mergeCell ref="D13:F13"/>
    <mergeCell ref="H13:I13"/>
    <mergeCell ref="J13:L13"/>
    <mergeCell ref="B8:C8"/>
    <mergeCell ref="D8:F8"/>
    <mergeCell ref="H8:I8"/>
    <mergeCell ref="J8:L8"/>
    <mergeCell ref="B9:C9"/>
    <mergeCell ref="D9:F9"/>
    <mergeCell ref="B10:C10"/>
    <mergeCell ref="D10:F10"/>
    <mergeCell ref="H10:L10"/>
    <mergeCell ref="B1:M3"/>
    <mergeCell ref="B4:M4"/>
    <mergeCell ref="B6:F6"/>
    <mergeCell ref="H6:L6"/>
    <mergeCell ref="N6:R6"/>
    <mergeCell ref="B7:C7"/>
    <mergeCell ref="D7:F7"/>
    <mergeCell ref="H7:I7"/>
    <mergeCell ref="J7:L7"/>
  </mergeCells>
  <pageMargins left="0.25" right="0.25" top="0.4" bottom="0.4" header="0.511811023622047" footer="0.511811023622047"/>
  <pageSetup paperSize="9" scale="71" fitToHeight="0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Smoke Extraction Calc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Abdul Mujeeb Khan / ZAC Deputy Manager, Consultancy Bu</cp:lastModifiedBy>
  <cp:revision>0</cp:revision>
  <cp:lastPrinted>2026-09-17T06:39:06Z</cp:lastPrinted>
  <dcterms:created xsi:type="dcterms:W3CDTF">2026-09-17T06:06:10Z</dcterms:created>
  <dcterms:modified xsi:type="dcterms:W3CDTF">2026-09-17T06:46:20Z</dcterms:modified>
  <dc:language>en-US</dc:language>
</cp:coreProperties>
</file>